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8455" windowHeight="12540" activeTab="1"/>
  </bookViews>
  <sheets>
    <sheet name="Feuil1" sheetId="1" r:id="rId1"/>
    <sheet name="Feuil2" sheetId="2" r:id="rId2"/>
    <sheet name="Feuil3" sheetId="3" r:id="rId3"/>
  </sheets>
  <definedNames>
    <definedName name="PoidsBon">Feuil1!$AN$12</definedName>
    <definedName name="PoidsExcelllent">Feuil1!$AN$13</definedName>
    <definedName name="PoidsMauvais">Feuil1!$AN$10</definedName>
    <definedName name="PoidsNeutre">Feuil1!$AN$11</definedName>
    <definedName name="PoidsRejet">Feuil1!$AN$9</definedName>
  </definedNames>
  <calcPr calcId="124519"/>
</workbook>
</file>

<file path=xl/calcChain.xml><?xml version="1.0" encoding="utf-8"?>
<calcChain xmlns="http://schemas.openxmlformats.org/spreadsheetml/2006/main">
  <c r="AS13" i="1"/>
  <c r="AS12"/>
  <c r="AS11"/>
  <c r="AS10"/>
  <c r="AS9"/>
  <c r="AR31"/>
  <c r="AR39" s="1"/>
  <c r="AO23"/>
  <c r="AO24"/>
  <c r="F27" i="2"/>
  <c r="E11" i="3"/>
  <c r="B11"/>
  <c r="E27" i="2"/>
  <c r="D27"/>
  <c r="C27"/>
  <c r="B27"/>
  <c r="E15"/>
  <c r="D15"/>
  <c r="C15"/>
  <c r="B15"/>
  <c r="F15" s="1"/>
  <c r="C7"/>
  <c r="D7"/>
  <c r="E7"/>
  <c r="F7"/>
  <c r="B7"/>
  <c r="G7" s="1"/>
  <c r="AR28" i="1"/>
  <c r="AR30" s="1"/>
  <c r="AR29"/>
  <c r="AR32"/>
  <c r="AR33"/>
  <c r="AR34"/>
  <c r="AR35"/>
  <c r="AR36"/>
  <c r="AR37"/>
  <c r="AR38"/>
  <c r="AQ25"/>
  <c r="AQ24"/>
  <c r="AQ23"/>
  <c r="AP25"/>
  <c r="AP24"/>
  <c r="AP23"/>
  <c r="AO25"/>
  <c r="AR25" s="1"/>
  <c r="AO22"/>
  <c r="AQ22"/>
  <c r="AP22"/>
  <c r="AO19"/>
  <c r="AO18"/>
  <c r="AO17"/>
  <c r="AO16"/>
  <c r="AQ19"/>
  <c r="AQ18"/>
  <c r="AQ16"/>
  <c r="AQ17"/>
  <c r="AP19"/>
  <c r="AP18"/>
  <c r="AP17"/>
  <c r="AP16"/>
  <c r="AO13"/>
  <c r="AO12"/>
  <c r="AQ11"/>
  <c r="AO11"/>
  <c r="AO10"/>
  <c r="AO9"/>
  <c r="AQ13"/>
  <c r="AQ10"/>
  <c r="AQ9"/>
  <c r="AP13"/>
  <c r="AP12"/>
  <c r="AP11"/>
  <c r="AP10"/>
  <c r="AP9"/>
  <c r="AO6"/>
  <c r="AQ6"/>
  <c r="AP6"/>
  <c r="AO5"/>
  <c r="AR5" s="1"/>
  <c r="AQ5"/>
  <c r="AP5"/>
  <c r="AR19" l="1"/>
  <c r="AR18"/>
  <c r="AR17"/>
  <c r="AR6"/>
  <c r="AR16"/>
  <c r="AR23"/>
  <c r="AR24"/>
  <c r="AR22"/>
  <c r="AR9"/>
  <c r="AR13"/>
  <c r="AR12"/>
  <c r="AR11"/>
  <c r="AR10"/>
  <c r="AT6"/>
  <c r="AP20"/>
  <c r="AO20"/>
  <c r="AQ20"/>
  <c r="AP26"/>
  <c r="AQ26"/>
  <c r="AO26"/>
  <c r="AO14"/>
  <c r="AP14"/>
  <c r="AQ14"/>
  <c r="AR20" l="1"/>
  <c r="AR14"/>
  <c r="AR26"/>
</calcChain>
</file>

<file path=xl/sharedStrings.xml><?xml version="1.0" encoding="utf-8"?>
<sst xmlns="http://schemas.openxmlformats.org/spreadsheetml/2006/main" count="203" uniqueCount="132">
  <si>
    <t>Image</t>
  </si>
  <si>
    <t>Foyer</t>
  </si>
  <si>
    <t>Mauvaise</t>
  </si>
  <si>
    <t>Bonne</t>
  </si>
  <si>
    <t xml:space="preserve"> Excellente</t>
  </si>
  <si>
    <t>Energie renouvelable/ verte</t>
  </si>
  <si>
    <t>Production d’énergie locale</t>
  </si>
  <si>
    <t>Revenus pour la commune, pouvant financer d’autres projets</t>
  </si>
  <si>
    <t>Utilisation d’un terrain dégradé</t>
  </si>
  <si>
    <t>Nuisances visuelles</t>
  </si>
  <si>
    <t>Nuisances sonores</t>
  </si>
  <si>
    <t>Nuisances environnementales</t>
  </si>
  <si>
    <t>Pollution à la fabrication des panneaux photovoltaïques</t>
  </si>
  <si>
    <t>IMG_20220119_183811</t>
  </si>
  <si>
    <t>Jussel</t>
  </si>
  <si>
    <t>Remarque</t>
  </si>
  <si>
    <t xml:space="preserve">Et pollution pour le recyclage </t>
  </si>
  <si>
    <t>IMG_20220119_183826</t>
  </si>
  <si>
    <t>Village/Autre hameau</t>
  </si>
  <si>
    <t>IMG_20220119_183844</t>
  </si>
  <si>
    <t>Personnes</t>
  </si>
  <si>
    <t>IMG_20220119_183912</t>
  </si>
  <si>
    <t>IMG_20220119_184023</t>
  </si>
  <si>
    <t>Positif: Energie renouvelable
Négatif : Rendement 
Quelle redistribution d'énergie pour la population locale
Si étude défavorable, rétractation impossible !!! (couterait 1 million d'euros à la bati montsaléon !)</t>
  </si>
  <si>
    <t>IMG_20220119_184104</t>
  </si>
  <si>
    <t>Autre commune</t>
  </si>
  <si>
    <t>un très beau reportage a été fait sur les énergies nouvelles, diffusé sur la 6. Je vous inviste à le regarder. La, on ne parle plus d'écologie</t>
  </si>
  <si>
    <t>IMG_20220119_184330</t>
  </si>
  <si>
    <t>Nuisances- visuelles: voir avec les résidents dominant la plateforme.
- sonores: y en a til? 
- environnementales: est ce plus gênant que les filets sur les arbres fruitiers. 
Pas évident de répondre à ce questionnaire. J'ai des doutes sur La confidentialité de cette enquête.
Accord de principe sur ce projet situé sur un terrain qui ne peut être exploité par aucune activité, et à condition que les 17000€/an
rentrent en totalité dans les caisses de la commune. 
Des réserves: le site étant situé dans une cuvette, la rentabilité risque d'être amoindri par le manque d'ensoleillement.Souhait d'une
installation par une entreprise française avec fabrication française et une garantie de recyclage après usage.
Questionnement concernant la fabrication de ces panneaux et l'origine des produits nécessaires à leur fabrication.
Est il prévu dans le contrat après les 22 ans la DÉMOLITION et L'ENLEVEMENT des matériaux ainsi que les socles bétons qui lesmaintiennent ???</t>
  </si>
  <si>
    <t>IMG_20220119_184415</t>
  </si>
  <si>
    <t>_ Que deviendra le parc au bout de 22 ans ? Le recyclage des panneaux ? À la charge de qui ?
_ Sans doute faudrait il indexer le loyer annuel par rapport à l'augmentation du cout de l'énergie. Au bout de 22 ans, les 17000 euros annuels seront sans aucuns doutes dérisoires.</t>
  </si>
  <si>
    <t>IMG_20220119_184442</t>
  </si>
  <si>
    <t>1-  Risque d’inondation sur le terrain
2 - Pas d'ensoleillement sur le terrain caché par la colline
3 - pas attirant visuellement pour le tourisme: contre nature et bruit</t>
  </si>
  <si>
    <t>IMG_20220119_184614</t>
  </si>
  <si>
    <t>1 - Terrain en renouveau . 62 ans de travail de la nature
- rendement non optimal du à la zone d'implantation
- terrain inondable
- clôture du parc privant la faune d'espace naturel
- projet non écologique par si vert que ça
- Aucune nécessité absolue de revenus supplémentaire
2 - Photovoltaique oui, seulement si produit localement et installé sur des zones déjà urbanisées. 
je m'oppose à toute aggravation causées par l’extension urbaine abusive</t>
  </si>
  <si>
    <t>IMG_20220119_184729</t>
  </si>
  <si>
    <t>IMG_20220119_184901</t>
  </si>
  <si>
    <t>IMG_20220119_185013</t>
  </si>
  <si>
    <t>IMG_20220119_185107</t>
  </si>
  <si>
    <t>Qu'en sera t-il du coup de recyclage des panneaux et de la remise en état de la plateforme à la fin du bail ?
la commune devra t-elle participé à ce cout et à quel pourcentage ?</t>
  </si>
  <si>
    <t>IMG_20220119_185223</t>
  </si>
  <si>
    <t>La plupart des habitants de Jussel vont avoir une vue direct sur cette implantation !  4 Mois de l'année, il n'y a pas de soleil. Pourquoi ne pas faire cette implantation à Piégut même idéalement situé ?</t>
  </si>
  <si>
    <t>IMG_20220119_185430</t>
  </si>
  <si>
    <t>IMG_20220119_185546</t>
  </si>
  <si>
    <t>C'est une hérésie de vouloir implanter un parc photovoltaïque dans une zone inondable et très peu ensoleillée. (voir pas du tout l'hiver)
Quand aux peu de revenus générée. si c'est pour construire de nouveaux clapiers comme au bidonville de l'Auche, c'est même pas la peine. Projet à éliminer direct !!</t>
  </si>
  <si>
    <t>IMG_20220119_185716</t>
  </si>
  <si>
    <t>2 - Participation de la commune à la production d'énergie, à la transition énergétique
1 - Je me met à la place des habitants de Jussel qui ont une vue dessus</t>
  </si>
  <si>
    <t>IMG_20220119_185818</t>
  </si>
  <si>
    <t>Installer ce dispositif sur cette plateforme est juste une abération, tout simplement car de novembre à Mars, il n'y a quasiment pas d'ensoleillement à cet emplacement
Je ne parle même pas de la pollution visuelle d'un tel dispositif pour les habitants de Jussel</t>
  </si>
  <si>
    <t>IMG_20220119_185911</t>
  </si>
  <si>
    <t>c'est un bon projet pour la commune qui rapporte des revenus non négligeables
L'impact visuel est minime et il n'y a pas d'impact sonore.
Les nuisances environnementale sont très faibles par rapport aux bénéfices environnementaux apportés
Actuellement, il y a peu d'alternatives à la substitution aux énergies fossiles et nucléaires
Pour nous, c'est un bon projet pour la communauté.</t>
  </si>
  <si>
    <t>IMG_20220119_185945</t>
  </si>
  <si>
    <t>Il me semble incontournable aujourd'hui d'arrêter les énergies fossiles et pour cela il faut encourager le production d'énergie renouvelables sur des terrains dégradés. c'est VITAL pour l'avenir de notre planète</t>
  </si>
  <si>
    <t>IMG_20220119_190005</t>
  </si>
  <si>
    <t>IMG_20220119_190130</t>
  </si>
  <si>
    <t>Personne 2 : il est nécessaire et impératif d'étudier l'impact de ce projet sur les habitations de Mme Ouvrier-buffet et Mr Darmas. J'ai une totale confiance en l'équipe municipale pour prendre la meilleur décision</t>
  </si>
  <si>
    <t>IMG_20220119_190443</t>
  </si>
  <si>
    <t>Pers 1 : la commune doit elle s’asseoir sur 17000 euros / an ?
La commune préfère t-elle que l'état préempte le terrain pour construire une centrale nucléaire à mener ?
Que les conseillers réfléchissent aux personnes vivant près de centrales nucléaires actuelles? le risque est il équivalent avec des panneaux !! 
Pers 2: En esperant que le projet ERDF se concrétise pour le bien de tous et des générations à venir! Un bel exemple à montrer à d'autres communes.</t>
  </si>
  <si>
    <t>IMG_20220119_190509</t>
  </si>
  <si>
    <t>IMG_20220119_190559</t>
  </si>
  <si>
    <t>2-il faut de plus en plus d'électricité et sortir de ce problème qui nécessite d'acheter l'électricité à l'étranger. Il faut que chacun y mette du sien
1- amorcer la transition écologique. réduire l'impact budgétaire des fluctuations du prix de l'électricité</t>
  </si>
  <si>
    <t>IMG_20220119_190714</t>
  </si>
  <si>
    <t>Bon site pour un tel projet, valorisant cet endroit
Dans l'avenir, il y en aura de plus en plus des photovoltaïques, il faut bien trouver des endroits où les installer. Ici, c’est un moindre mal.</t>
  </si>
  <si>
    <t>IMG_20220119_190829</t>
  </si>
  <si>
    <t>Contre: localisation en hiver qui risque de nous attirer les railleries =&gt; nécessite de communiquer (encore)
Pour : Exemplarité vers la transition énergétique</t>
  </si>
  <si>
    <t>IMG_20220119_190849</t>
  </si>
  <si>
    <t>IMG_20220119_191107</t>
  </si>
  <si>
    <t>Ce projet d'implantation de panneaux photovoltaïques, sur un terrain dit "dégradé” du lieu dit jussel, n'a pas de sens.
D'une part ce terrain n'est pas ensoleillé pendant plusieurs mois d'hiver, et ne devrait fournir que très peu d'électricité pendant cette
période. D'autre part, ce champ sera implanté en contre bas du lieu dit Jussel, ce qui indique un pollution visuelle, des problèmes
de ré-fléchissement du soleil (Effet miroir) sur les habitations. Ces implantations dites "Vertes" ne le sont pas vraiment, outre la
pollution à la fabrication et surtout le gros problème du recyclage.
 Les onduleurs produise des nuisances sonores, qui peuvent poser problème sur les habitants des environs, mais aussi faune locale.
Certes l'intérêt financier pour la commune n'est pas négligeable, mais cela reste que des estimations de rrevenus. En contre-partie, l'exploitant de ces champs de panneaux photovoltaïques touche des subventions pour l'implantation et la production d'électricité
dite "verte" c'est tout bénéfique pour eux. Nous comprenons qu'il est de plus en plus compliqué pour les maires de fonctionnner avec des revenus toujours en baisse et les compétences de plus en plus nombreuses: Toutefois, il ne faut pas que cela sit au détriment de la qualité de vie que les habitants sont venus chercher dans la commune</t>
  </si>
  <si>
    <t>IMG_20220119_191238</t>
  </si>
  <si>
    <t>la SMAVD et le SCOT donnent des directives pour la protection du territoire des Hautes alpes et Alpes de hautes-provence
au bas du hameau de Jussel se trouve la Durance, la rivière et ses rives , sa flore et les animaux doivent être respectés.
Le lieu ne convient pas pour un parc photovoltaïque, il faut trouver un autre endroit plus en hauteur pour eviter les divers dangers que pose le barrage.</t>
  </si>
  <si>
    <t>IMG_20220119_191257</t>
  </si>
  <si>
    <t>IMG_20220119_191432</t>
  </si>
  <si>
    <t xml:space="preserve">Je pense que cela peut engendrer une fragmentation supplémentaire du paysage et endommager les corridors écologiques (trames vertes) de Jussel.  Un obstacles de plus à la circulation des espèces. 
Je trouve déjà cet endroit moche. Ajouter des panneaux va encore dégrader le paysage. Ce que je souhaite à Piégut, c'est e devenir une petit coin de paradis plein d'arbre et d'animaux sauvages. (Comme la photo que vous avez mis sur le site internet) au lei de ressembler à une ZUP ou à un ZAC. </t>
  </si>
  <si>
    <t>IMG_20220119_191456</t>
  </si>
  <si>
    <t>IMG_20220119_191518</t>
  </si>
  <si>
    <t>IMG_20220119_191719</t>
  </si>
  <si>
    <t>Energie décarbonnée mais pas complètement verte. (panneaux polluants avec terre rare etc.. )
Sur un terrain pas complètement dégradé, ce qui pose problème
Production d'énergie locale qui ne reviendra pas à la commune, dommage.
Malgré tout cela, je suis pour le projet</t>
  </si>
  <si>
    <t>IMG_20220119_191756</t>
  </si>
  <si>
    <t>IMG_20220119_191925</t>
  </si>
  <si>
    <t>Doutes quand au recyclage des panneaux en fin de vie</t>
  </si>
  <si>
    <t>TOTAL</t>
  </si>
  <si>
    <t>Participations</t>
  </si>
  <si>
    <t>Autre</t>
  </si>
  <si>
    <t>Village</t>
  </si>
  <si>
    <t>Foyers</t>
  </si>
  <si>
    <t>Poids attribué</t>
  </si>
  <si>
    <t>Total</t>
  </si>
  <si>
    <t>Score avis</t>
  </si>
  <si>
    <t>Remarques citées</t>
  </si>
  <si>
    <t>Rendement, zone à l'ombre</t>
  </si>
  <si>
    <t>Cout si rétractation</t>
  </si>
  <si>
    <t>Doutes sur destination des 17000 euros ou Somme pas assez conséquente</t>
  </si>
  <si>
    <t>Zone inondable</t>
  </si>
  <si>
    <t>Degradation du caractère touristique ou préservation du lieu</t>
  </si>
  <si>
    <t>Doutes sur écologie du projet (circulation faune, cloture etc.. )</t>
  </si>
  <si>
    <t>exigence fabrication française</t>
  </si>
  <si>
    <t>Fin de bail: Remise en état de la plateforme,  Recyclage des panneaux, pollution. Cout pour commune?</t>
  </si>
  <si>
    <t>Redistribution énergie, soutient aux habitants de Jussel</t>
  </si>
  <si>
    <t>Montrer l'exemple, génération future, substitution aux énergies fossiles et nucléaires</t>
  </si>
  <si>
    <t>Synthèse</t>
  </si>
  <si>
    <t>Lieu</t>
  </si>
  <si>
    <t>Rejetee</t>
  </si>
  <si>
    <t>SansAvis</t>
  </si>
  <si>
    <t>Excellente</t>
  </si>
  <si>
    <t>from Foyer F, Vote V</t>
  </si>
  <si>
    <t>where F.Id= V.FoyerId</t>
  </si>
  <si>
    <t>group by F.Name</t>
  </si>
  <si>
    <t>Select F.Name Lieu, sum(Rejetee) Rejetee, sum(Mauvaise) Mauvaise, sum(SansAvis) SansAvis, sum(Bonne) Bonne, sum(Excellente) Excellente</t>
  </si>
  <si>
    <t>Select F.Name Lieu</t>
  </si>
  <si>
    <t>, sum(Renouvelable) Renouvellable, sum(Locale) Locale, sum(Revenus) Revenus, sum(Terrain) Terrain</t>
  </si>
  <si>
    <t>, sum(Visuelles) Visuelles, sum(Sonores) Sonores, sum(environnementales) environ, sum(Pollution) Pollution</t>
  </si>
  <si>
    <t>Visuelles</t>
  </si>
  <si>
    <t>Sonores</t>
  </si>
  <si>
    <t>environnementales</t>
  </si>
  <si>
    <t>Pollution fabrication</t>
  </si>
  <si>
    <t>Energie renouvellable</t>
  </si>
  <si>
    <t>Energie locale</t>
  </si>
  <si>
    <t>Revenus pour la commune</t>
  </si>
  <si>
    <t>Terrain dégradé</t>
  </si>
  <si>
    <t>Avantages</t>
  </si>
  <si>
    <t>Inconvénients</t>
  </si>
  <si>
    <t>Requete SQL, BDD sql serveur</t>
  </si>
  <si>
    <t>Abstention</t>
  </si>
  <si>
    <t>participants Jussel</t>
  </si>
  <si>
    <t xml:space="preserve">Personnes citants des inconvénients autres </t>
  </si>
  <si>
    <t xml:space="preserve">Personnes citants des avantages autres </t>
  </si>
  <si>
    <t>Abstension Habitants Jussel</t>
  </si>
  <si>
    <t>Total Hab. Jussel</t>
  </si>
  <si>
    <t>Village, autre hameau et autre commune</t>
  </si>
  <si>
    <t>Ne sais pas</t>
  </si>
  <si>
    <t>A rejeter</t>
  </si>
  <si>
    <t>Tous les avis</t>
  </si>
</sst>
</file>

<file path=xl/styles.xml><?xml version="1.0" encoding="utf-8"?>
<styleSheet xmlns="http://schemas.openxmlformats.org/spreadsheetml/2006/main">
  <fonts count="3">
    <font>
      <sz val="11"/>
      <color theme="1"/>
      <name val="Calibri"/>
      <family val="2"/>
      <scheme val="minor"/>
    </font>
    <font>
      <b/>
      <sz val="11"/>
      <color theme="1"/>
      <name val="Calibri"/>
      <family val="2"/>
      <scheme val="minor"/>
    </font>
    <font>
      <b/>
      <sz val="22"/>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s>
  <borders count="4">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center" vertical="top"/>
    </xf>
    <xf numFmtId="0" fontId="0" fillId="0" borderId="0" xfId="0" applyFont="1"/>
    <xf numFmtId="0" fontId="1" fillId="0" borderId="0" xfId="0" applyFont="1" applyAlignment="1">
      <alignment horizontal="right" vertical="top"/>
    </xf>
    <xf numFmtId="0" fontId="0" fillId="0" borderId="0" xfId="0" applyAlignment="1">
      <alignment horizontal="center" wrapText="1"/>
    </xf>
    <xf numFmtId="0" fontId="0" fillId="0" borderId="0" xfId="0" applyFont="1" applyAlignment="1">
      <alignment horizontal="center"/>
    </xf>
    <xf numFmtId="0" fontId="0" fillId="0" borderId="0" xfId="0" applyFont="1" applyAlignment="1">
      <alignment horizontal="center" vertical="top"/>
    </xf>
    <xf numFmtId="0" fontId="1" fillId="0" borderId="0" xfId="0" applyFont="1" applyAlignment="1">
      <alignment horizontal="center"/>
    </xf>
    <xf numFmtId="0" fontId="0" fillId="0" borderId="0" xfId="0" applyAlignment="1">
      <alignment horizontal="right" vertical="top" wrapText="1"/>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1" fillId="0" borderId="0" xfId="0" applyFont="1" applyAlignment="1">
      <alignment horizontal="left"/>
    </xf>
    <xf numFmtId="0" fontId="0" fillId="3" borderId="0" xfId="0" applyFill="1" applyAlignment="1">
      <alignment horizontal="right"/>
    </xf>
    <xf numFmtId="0" fontId="0" fillId="3" borderId="0" xfId="0" applyFill="1" applyAlignment="1">
      <alignment horizontal="center"/>
    </xf>
    <xf numFmtId="0" fontId="0" fillId="3" borderId="0" xfId="0" applyFont="1" applyFill="1" applyAlignment="1">
      <alignment horizontal="center" vertical="top"/>
    </xf>
    <xf numFmtId="0" fontId="0" fillId="3" borderId="0" xfId="0" applyFill="1" applyAlignment="1">
      <alignment horizontal="center" vertical="top"/>
    </xf>
    <xf numFmtId="0" fontId="0" fillId="3" borderId="0" xfId="0" applyFill="1"/>
    <xf numFmtId="0" fontId="0" fillId="4" borderId="0" xfId="0" applyFont="1" applyFill="1" applyAlignment="1">
      <alignment horizontal="right" vertical="top"/>
    </xf>
    <xf numFmtId="0" fontId="0" fillId="4" borderId="0" xfId="0" applyFont="1" applyFill="1" applyAlignment="1">
      <alignment horizontal="center" vertical="top"/>
    </xf>
    <xf numFmtId="0" fontId="0" fillId="4" borderId="0" xfId="0" applyFill="1" applyAlignment="1">
      <alignment horizontal="center"/>
    </xf>
    <xf numFmtId="0" fontId="0" fillId="4" borderId="0" xfId="0" applyFill="1" applyAlignment="1">
      <alignment horizontal="center" vertical="top"/>
    </xf>
    <xf numFmtId="0" fontId="0" fillId="4" borderId="0" xfId="0" applyFill="1"/>
    <xf numFmtId="0" fontId="0" fillId="4" borderId="0" xfId="0" applyFont="1" applyFill="1" applyAlignment="1">
      <alignment horizontal="right"/>
    </xf>
    <xf numFmtId="0" fontId="0" fillId="4" borderId="0" xfId="0" applyFont="1" applyFill="1" applyAlignment="1">
      <alignment horizontal="center"/>
    </xf>
    <xf numFmtId="0" fontId="1" fillId="5" borderId="2" xfId="0" applyFont="1" applyFill="1" applyBorder="1" applyAlignment="1">
      <alignment horizontal="right"/>
    </xf>
    <xf numFmtId="0" fontId="1" fillId="5" borderId="2" xfId="0" applyFont="1" applyFill="1" applyBorder="1" applyAlignment="1">
      <alignment horizontal="center"/>
    </xf>
    <xf numFmtId="0" fontId="0" fillId="5" borderId="2" xfId="0" applyFill="1" applyBorder="1" applyAlignment="1">
      <alignment horizontal="center"/>
    </xf>
    <xf numFmtId="0" fontId="0" fillId="5" borderId="2" xfId="0" applyFill="1" applyBorder="1" applyAlignment="1">
      <alignment horizontal="center" vertical="top"/>
    </xf>
    <xf numFmtId="0" fontId="0" fillId="5" borderId="2" xfId="0" applyFill="1" applyBorder="1"/>
    <xf numFmtId="0" fontId="1" fillId="3" borderId="0" xfId="0" applyFont="1" applyFill="1" applyBorder="1" applyAlignment="1">
      <alignment horizontal="right" vertical="top"/>
    </xf>
    <xf numFmtId="0" fontId="1" fillId="3" borderId="0" xfId="0" applyFont="1" applyFill="1" applyBorder="1" applyAlignment="1">
      <alignment horizontal="center" vertical="top"/>
    </xf>
    <xf numFmtId="0" fontId="0" fillId="3" borderId="0" xfId="0" applyFill="1" applyBorder="1" applyAlignment="1">
      <alignment horizontal="center"/>
    </xf>
    <xf numFmtId="0" fontId="0" fillId="3" borderId="0" xfId="0" applyFill="1" applyBorder="1" applyAlignment="1">
      <alignment horizontal="center" vertical="top"/>
    </xf>
    <xf numFmtId="0" fontId="0" fillId="3" borderId="0" xfId="0" applyFill="1" applyBorder="1"/>
    <xf numFmtId="0" fontId="1" fillId="2" borderId="0" xfId="0" applyFont="1" applyFill="1" applyBorder="1" applyAlignment="1">
      <alignment horizontal="right" vertical="top"/>
    </xf>
    <xf numFmtId="0" fontId="1" fillId="2" borderId="0" xfId="0" applyFont="1" applyFill="1" applyBorder="1" applyAlignment="1">
      <alignment horizontal="center" vertical="top"/>
    </xf>
    <xf numFmtId="0" fontId="0" fillId="2" borderId="0" xfId="0" applyFill="1" applyBorder="1" applyAlignment="1">
      <alignment horizontal="center"/>
    </xf>
    <xf numFmtId="0" fontId="0" fillId="2" borderId="0" xfId="0" applyFill="1" applyBorder="1" applyAlignment="1">
      <alignment horizontal="center" vertical="top"/>
    </xf>
    <xf numFmtId="0" fontId="0" fillId="2" borderId="0" xfId="0" applyFill="1" applyBorder="1"/>
    <xf numFmtId="0" fontId="1" fillId="4" borderId="0" xfId="0" applyFont="1" applyFill="1" applyBorder="1" applyAlignment="1">
      <alignment horizontal="right" vertical="top"/>
    </xf>
    <xf numFmtId="0" fontId="1" fillId="4" borderId="0" xfId="0" applyFont="1" applyFill="1" applyBorder="1" applyAlignment="1">
      <alignment horizontal="center" vertical="top"/>
    </xf>
    <xf numFmtId="0" fontId="0" fillId="4" borderId="0" xfId="0" applyFill="1" applyBorder="1" applyAlignment="1">
      <alignment horizontal="center"/>
    </xf>
    <xf numFmtId="0" fontId="0" fillId="4" borderId="0" xfId="0" applyFill="1" applyBorder="1" applyAlignment="1">
      <alignment horizontal="center" vertical="top"/>
    </xf>
    <xf numFmtId="0" fontId="0" fillId="4" borderId="0" xfId="0" applyFill="1" applyBorder="1"/>
    <xf numFmtId="0" fontId="1" fillId="6" borderId="1" xfId="0" applyFont="1" applyFill="1" applyBorder="1" applyAlignment="1">
      <alignment horizontal="right" vertical="top"/>
    </xf>
    <xf numFmtId="0" fontId="1" fillId="6" borderId="1" xfId="0" applyFont="1" applyFill="1" applyBorder="1" applyAlignment="1">
      <alignment horizontal="center" vertical="top"/>
    </xf>
    <xf numFmtId="0" fontId="0" fillId="6" borderId="1" xfId="0" applyFill="1" applyBorder="1" applyAlignment="1">
      <alignment horizontal="center"/>
    </xf>
    <xf numFmtId="0" fontId="0" fillId="6" borderId="1" xfId="0" applyFill="1" applyBorder="1" applyAlignment="1">
      <alignment horizontal="center" vertical="top"/>
    </xf>
    <xf numFmtId="0" fontId="0" fillId="6" borderId="1" xfId="0" applyFill="1" applyBorder="1"/>
    <xf numFmtId="0" fontId="1" fillId="3" borderId="0" xfId="0" applyFont="1" applyFill="1" applyBorder="1" applyAlignment="1">
      <alignment horizontal="center"/>
    </xf>
    <xf numFmtId="0" fontId="1" fillId="2" borderId="0" xfId="0" applyFont="1" applyFill="1" applyBorder="1" applyAlignment="1">
      <alignment horizontal="center"/>
    </xf>
    <xf numFmtId="0" fontId="1" fillId="4" borderId="0" xfId="0" applyFont="1" applyFill="1" applyBorder="1" applyAlignment="1">
      <alignment horizontal="center"/>
    </xf>
    <xf numFmtId="0" fontId="1" fillId="6" borderId="1" xfId="0" applyFont="1" applyFill="1" applyBorder="1" applyAlignment="1">
      <alignment horizontal="center"/>
    </xf>
    <xf numFmtId="0" fontId="1" fillId="4" borderId="0" xfId="0" applyFont="1" applyFill="1" applyAlignment="1">
      <alignment horizontal="center"/>
    </xf>
    <xf numFmtId="0" fontId="1" fillId="3" borderId="0" xfId="0" applyFont="1" applyFill="1" applyAlignment="1">
      <alignment horizontal="center"/>
    </xf>
    <xf numFmtId="0" fontId="1" fillId="0" borderId="0" xfId="0" applyFont="1" applyAlignment="1">
      <alignment horizontal="center" vertical="top" wrapText="1"/>
    </xf>
    <xf numFmtId="0" fontId="1" fillId="0" borderId="0" xfId="0" applyFont="1" applyFill="1" applyBorder="1" applyAlignment="1">
      <alignment horizontal="right" vertical="top"/>
    </xf>
    <xf numFmtId="0" fontId="1" fillId="0" borderId="0" xfId="0" applyFont="1" applyFill="1" applyBorder="1" applyAlignment="1">
      <alignment horizontal="center" vertical="top"/>
    </xf>
    <xf numFmtId="0" fontId="0" fillId="0" borderId="0" xfId="0" applyFill="1" applyBorder="1" applyAlignment="1">
      <alignment horizontal="center"/>
    </xf>
    <xf numFmtId="0" fontId="0" fillId="0" borderId="0" xfId="0" applyFill="1" applyBorder="1" applyAlignment="1">
      <alignment horizontal="center" vertical="top"/>
    </xf>
    <xf numFmtId="0" fontId="0" fillId="0" borderId="0" xfId="0" applyFill="1" applyBorder="1"/>
    <xf numFmtId="0" fontId="1" fillId="0" borderId="0" xfId="0" applyFont="1" applyFill="1" applyBorder="1" applyAlignment="1">
      <alignment horizontal="center"/>
    </xf>
    <xf numFmtId="0" fontId="0" fillId="0" borderId="0" xfId="0" applyFont="1" applyFill="1" applyAlignment="1">
      <alignment horizontal="right"/>
    </xf>
    <xf numFmtId="0" fontId="0" fillId="0" borderId="0" xfId="0" applyFont="1" applyFill="1" applyAlignment="1">
      <alignment horizontal="center"/>
    </xf>
    <xf numFmtId="0" fontId="0" fillId="0" borderId="0" xfId="0" applyFont="1" applyFill="1" applyAlignment="1">
      <alignment horizontal="center" vertical="top"/>
    </xf>
    <xf numFmtId="0" fontId="0" fillId="0" borderId="0" xfId="0" applyFill="1" applyAlignment="1">
      <alignment horizontal="center"/>
    </xf>
    <xf numFmtId="0" fontId="0" fillId="0" borderId="0" xfId="0" applyFill="1" applyAlignment="1">
      <alignment horizontal="center" vertical="top"/>
    </xf>
    <xf numFmtId="0" fontId="0" fillId="0" borderId="0" xfId="0" applyFill="1"/>
    <xf numFmtId="0" fontId="1" fillId="0" borderId="0" xfId="0" applyFont="1" applyFill="1" applyAlignment="1">
      <alignment horizontal="left"/>
    </xf>
    <xf numFmtId="0" fontId="0" fillId="0" borderId="0" xfId="0" applyFill="1" applyAlignment="1">
      <alignment horizontal="right"/>
    </xf>
    <xf numFmtId="0" fontId="0" fillId="3" borderId="0" xfId="0" applyFill="1" applyAlignment="1">
      <alignment horizontal="right" vertical="top" wrapText="1"/>
    </xf>
    <xf numFmtId="0" fontId="0" fillId="3" borderId="0" xfId="0" applyFill="1" applyAlignment="1">
      <alignment vertical="top"/>
    </xf>
    <xf numFmtId="0" fontId="0" fillId="3" borderId="0" xfId="0" applyFill="1" applyAlignment="1">
      <alignment horizontal="right" vertical="top"/>
    </xf>
    <xf numFmtId="0" fontId="0" fillId="4" borderId="0" xfId="0" applyFill="1" applyAlignment="1">
      <alignment horizontal="right" vertical="top"/>
    </xf>
    <xf numFmtId="0" fontId="0" fillId="4" borderId="0" xfId="0" applyFill="1" applyAlignment="1">
      <alignment vertical="top"/>
    </xf>
    <xf numFmtId="0" fontId="0" fillId="4" borderId="0" xfId="0" applyFill="1" applyAlignment="1">
      <alignment horizontal="right" vertical="top" wrapText="1"/>
    </xf>
    <xf numFmtId="20" fontId="0" fillId="3" borderId="0" xfId="0" applyNumberFormat="1" applyFill="1" applyAlignment="1">
      <alignment horizontal="center" vertical="top"/>
    </xf>
    <xf numFmtId="0" fontId="0" fillId="0" borderId="0" xfId="0" applyAlignment="1">
      <alignment wrapText="1"/>
    </xf>
    <xf numFmtId="0" fontId="2" fillId="0" borderId="0" xfId="0" applyFont="1"/>
    <xf numFmtId="0" fontId="0" fillId="0" borderId="2" xfId="0" applyBorder="1"/>
    <xf numFmtId="0" fontId="1" fillId="0" borderId="2" xfId="0" applyFont="1" applyBorder="1"/>
    <xf numFmtId="0" fontId="1" fillId="0" borderId="0" xfId="0" applyFont="1"/>
    <xf numFmtId="0" fontId="1" fillId="0" borderId="2" xfId="0" applyFont="1" applyBorder="1" applyAlignment="1">
      <alignment horizontal="center" wrapText="1"/>
    </xf>
    <xf numFmtId="0" fontId="0" fillId="0" borderId="0" xfId="0" applyBorder="1" applyAlignment="1">
      <alignment horizontal="center" wrapText="1"/>
    </xf>
    <xf numFmtId="0" fontId="1" fillId="2" borderId="1" xfId="0" applyFont="1" applyFill="1" applyBorder="1"/>
    <xf numFmtId="0" fontId="1" fillId="2" borderId="1" xfId="0" applyFont="1" applyFill="1" applyBorder="1" applyAlignment="1">
      <alignment horizontal="center" wrapText="1"/>
    </xf>
    <xf numFmtId="0" fontId="1" fillId="2" borderId="0" xfId="0" applyFont="1" applyFill="1" applyAlignment="1">
      <alignment horizontal="center"/>
    </xf>
    <xf numFmtId="0" fontId="0" fillId="2" borderId="0" xfId="0" applyFill="1" applyAlignment="1">
      <alignment horizontal="center"/>
    </xf>
    <xf numFmtId="0" fontId="0" fillId="0" borderId="3" xfId="0" applyBorder="1" applyAlignment="1">
      <alignment horizontal="center"/>
    </xf>
    <xf numFmtId="0" fontId="1" fillId="0" borderId="3" xfId="0" applyFont="1" applyBorder="1" applyAlignment="1">
      <alignment horizontal="center" wrapText="1"/>
    </xf>
    <xf numFmtId="0" fontId="1" fillId="0" borderId="3" xfId="0" applyFont="1" applyFill="1" applyBorder="1" applyAlignment="1">
      <alignment horizontal="center" wrapText="1"/>
    </xf>
    <xf numFmtId="0" fontId="0" fillId="0" borderId="3" xfId="0" applyBorder="1" applyAlignment="1">
      <alignment horizontal="center" wrapText="1"/>
    </xf>
    <xf numFmtId="0" fontId="1" fillId="0" borderId="0" xfId="0" applyFont="1" applyAlignment="1">
      <alignment horizontal="center" vertical="center"/>
    </xf>
    <xf numFmtId="0" fontId="0" fillId="0" borderId="0" xfId="0" applyFill="1" applyAlignment="1">
      <alignment horizontal="right" vertical="top"/>
    </xf>
    <xf numFmtId="0" fontId="0" fillId="0" borderId="0" xfId="0" applyFill="1" applyAlignment="1">
      <alignment vertical="top"/>
    </xf>
    <xf numFmtId="0" fontId="0" fillId="0" borderId="0" xfId="0" applyFill="1" applyAlignment="1">
      <alignment horizontal="left" vertical="top"/>
    </xf>
    <xf numFmtId="0" fontId="0" fillId="8" borderId="3" xfId="0" applyFill="1" applyBorder="1" applyAlignment="1">
      <alignment horizontal="center"/>
    </xf>
    <xf numFmtId="0" fontId="0" fillId="7" borderId="3" xfId="0" applyFill="1" applyBorder="1" applyAlignment="1">
      <alignment horizontal="center"/>
    </xf>
    <xf numFmtId="0" fontId="1" fillId="8" borderId="3" xfId="0" applyFont="1" applyFill="1" applyBorder="1" applyAlignment="1">
      <alignment horizontal="center" vertical="top"/>
    </xf>
    <xf numFmtId="0" fontId="1" fillId="7" borderId="3" xfId="0" applyFont="1" applyFill="1" applyBorder="1" applyAlignment="1">
      <alignment horizontal="center" vertical="top"/>
    </xf>
    <xf numFmtId="0" fontId="1" fillId="0" borderId="0" xfId="0" applyFont="1" applyFill="1" applyAlignment="1">
      <alignment horizontal="center"/>
    </xf>
    <xf numFmtId="0" fontId="1" fillId="0" borderId="0" xfId="0" applyFont="1" applyFill="1" applyAlignment="1">
      <alignment horizontal="center" vertical="top"/>
    </xf>
    <xf numFmtId="0" fontId="1" fillId="0" borderId="2" xfId="0" applyFont="1" applyFill="1" applyBorder="1" applyAlignment="1">
      <alignment horizontal="center"/>
    </xf>
    <xf numFmtId="0" fontId="1" fillId="0" borderId="1" xfId="0" applyFont="1" applyFill="1" applyBorder="1" applyAlignment="1">
      <alignment horizontal="center"/>
    </xf>
    <xf numFmtId="0" fontId="1" fillId="0" borderId="0" xfId="0" applyFont="1" applyFill="1" applyAlignment="1">
      <alignment horizontal="center" vertical="top" wrapText="1"/>
    </xf>
  </cellXfs>
  <cellStyles count="1">
    <cellStyle name="Normal" xfId="0" builtinId="0"/>
  </cellStyles>
  <dxfs count="0"/>
  <tableStyles count="0" defaultTableStyle="TableStyleMedium9" defaultPivotStyle="PivotStyleLight16"/>
  <colors>
    <mruColors>
      <color rgb="FFF65616"/>
      <color rgb="FFF68540"/>
      <color rgb="FFF57B17"/>
      <color rgb="FFF64616"/>
      <color rgb="FFF9B287"/>
      <color rgb="FFF5CA8B"/>
      <color rgb="FF3DA959"/>
      <color rgb="FF00642D"/>
      <color rgb="FFB23C3C"/>
      <color rgb="FFFF99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pieChart>
        <c:varyColors val="1"/>
        <c:ser>
          <c:idx val="0"/>
          <c:order val="0"/>
          <c:cat>
            <c:strRef>
              <c:f>(Feuil1!$AO$4:$AQ$4,Feuil1!$AT$4)</c:f>
              <c:strCache>
                <c:ptCount val="4"/>
                <c:pt idx="0">
                  <c:v>Autre</c:v>
                </c:pt>
                <c:pt idx="1">
                  <c:v>Jussel</c:v>
                </c:pt>
                <c:pt idx="2">
                  <c:v>Village</c:v>
                </c:pt>
                <c:pt idx="3">
                  <c:v>Abstention</c:v>
                </c:pt>
              </c:strCache>
            </c:strRef>
          </c:cat>
          <c:val>
            <c:numRef>
              <c:f>(Feuil1!$AO$6:$AQ$6,Feuil1!$AT$6)</c:f>
              <c:numCache>
                <c:formatCode>General</c:formatCode>
                <c:ptCount val="4"/>
                <c:pt idx="0">
                  <c:v>1</c:v>
                </c:pt>
                <c:pt idx="1">
                  <c:v>17</c:v>
                </c:pt>
                <c:pt idx="2">
                  <c:v>50</c:v>
                </c:pt>
                <c:pt idx="3">
                  <c:v>83</c:v>
                </c:pt>
              </c:numCache>
            </c:numRef>
          </c:val>
        </c:ser>
        <c:firstSliceAng val="0"/>
      </c:pieChart>
    </c:plotArea>
    <c:legend>
      <c:legendPos val="r"/>
      <c:layout>
        <c:manualLayout>
          <c:xMode val="edge"/>
          <c:yMode val="edge"/>
          <c:x val="0.70916712396940251"/>
          <c:y val="4.5084027602743923E-2"/>
          <c:w val="0.27437368039463611"/>
          <c:h val="0.46861039394538062"/>
        </c:manualLayout>
      </c:layout>
    </c:legend>
    <c:plotVisOnly val="1"/>
  </c:chart>
  <c:printSettings>
    <c:headerFooter/>
    <c:pageMargins b="0.75000000000000056" l="0.70000000000000051" r="0.70000000000000051" t="0.75000000000000056" header="0.30000000000000027" footer="0.3000000000000002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fr-FR"/>
  <c:chart>
    <c:plotArea>
      <c:layout/>
      <c:barChart>
        <c:barDir val="bar"/>
        <c:grouping val="clustered"/>
        <c:ser>
          <c:idx val="0"/>
          <c:order val="0"/>
          <c:spPr>
            <a:solidFill>
              <a:schemeClr val="accent6">
                <a:lumMod val="75000"/>
              </a:schemeClr>
            </a:solidFill>
          </c:spPr>
          <c:cat>
            <c:strRef>
              <c:f>Feuil3!$D$3:$D$10</c:f>
              <c:strCache>
                <c:ptCount val="8"/>
                <c:pt idx="0">
                  <c:v>Cout si rétractation</c:v>
                </c:pt>
                <c:pt idx="1">
                  <c:v>Zone inondable</c:v>
                </c:pt>
                <c:pt idx="2">
                  <c:v>Doutes sur destination des 17000 euros ou Somme pas assez conséquente</c:v>
                </c:pt>
                <c:pt idx="3">
                  <c:v>Fin de bail: Remise en état de la plateforme,  Recyclage des panneaux, pollution. Cout pour commune?</c:v>
                </c:pt>
                <c:pt idx="4">
                  <c:v>Degradation du caractère touristique ou préservation du lieu</c:v>
                </c:pt>
                <c:pt idx="5">
                  <c:v>Redistribution énergie, soutient aux habitants de Jussel</c:v>
                </c:pt>
                <c:pt idx="6">
                  <c:v>Doutes sur écologie du projet (circulation faune, cloture etc.. )</c:v>
                </c:pt>
                <c:pt idx="7">
                  <c:v>Rendement, zone à l'ombre</c:v>
                </c:pt>
              </c:strCache>
            </c:strRef>
          </c:cat>
          <c:val>
            <c:numRef>
              <c:f>Feuil3!$E$3:$E$10</c:f>
              <c:numCache>
                <c:formatCode>General</c:formatCode>
                <c:ptCount val="8"/>
                <c:pt idx="0">
                  <c:v>1</c:v>
                </c:pt>
                <c:pt idx="1">
                  <c:v>2</c:v>
                </c:pt>
                <c:pt idx="2">
                  <c:v>3</c:v>
                </c:pt>
                <c:pt idx="3">
                  <c:v>4</c:v>
                </c:pt>
                <c:pt idx="4">
                  <c:v>4</c:v>
                </c:pt>
                <c:pt idx="5">
                  <c:v>5</c:v>
                </c:pt>
                <c:pt idx="6">
                  <c:v>6</c:v>
                </c:pt>
                <c:pt idx="7">
                  <c:v>8</c:v>
                </c:pt>
              </c:numCache>
            </c:numRef>
          </c:val>
        </c:ser>
        <c:axId val="152682496"/>
        <c:axId val="152684032"/>
      </c:barChart>
      <c:catAx>
        <c:axId val="152682496"/>
        <c:scaling>
          <c:orientation val="minMax"/>
        </c:scaling>
        <c:axPos val="l"/>
        <c:tickLblPos val="nextTo"/>
        <c:txPr>
          <a:bodyPr rot="0" vert="horz"/>
          <a:lstStyle/>
          <a:p>
            <a:pPr>
              <a:defRPr/>
            </a:pPr>
            <a:endParaRPr lang="fr-FR"/>
          </a:p>
        </c:txPr>
        <c:crossAx val="152684032"/>
        <c:crosses val="autoZero"/>
        <c:auto val="1"/>
        <c:lblAlgn val="ctr"/>
        <c:lblOffset val="100"/>
      </c:catAx>
      <c:valAx>
        <c:axId val="152684032"/>
        <c:scaling>
          <c:orientation val="minMax"/>
        </c:scaling>
        <c:axPos val="b"/>
        <c:majorGridlines/>
        <c:numFmt formatCode="General" sourceLinked="1"/>
        <c:tickLblPos val="nextTo"/>
        <c:crossAx val="152682496"/>
        <c:crosses val="autoZero"/>
        <c:crossBetween val="between"/>
      </c:valAx>
    </c:plotArea>
    <c:plotVisOnly val="1"/>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plotArea>
      <c:layout/>
      <c:pieChart>
        <c:varyColors val="1"/>
        <c:ser>
          <c:idx val="0"/>
          <c:order val="0"/>
          <c:cat>
            <c:strRef>
              <c:f>Feuil1!$AW$5:$AW$6</c:f>
              <c:strCache>
                <c:ptCount val="2"/>
                <c:pt idx="0">
                  <c:v>Abstension Habitants Jussel</c:v>
                </c:pt>
                <c:pt idx="1">
                  <c:v>participants Jussel</c:v>
                </c:pt>
              </c:strCache>
            </c:strRef>
          </c:cat>
          <c:val>
            <c:numRef>
              <c:f>Feuil1!$AX$5:$AX$6</c:f>
              <c:numCache>
                <c:formatCode>General</c:formatCode>
                <c:ptCount val="2"/>
                <c:pt idx="0">
                  <c:v>16</c:v>
                </c:pt>
                <c:pt idx="1">
                  <c:v>17</c:v>
                </c:pt>
              </c:numCache>
            </c:numRef>
          </c:val>
        </c:ser>
        <c:firstSliceAng val="0"/>
      </c:pieChart>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FR"/>
  <c:chart>
    <c:plotArea>
      <c:layout/>
      <c:pieChart>
        <c:varyColors val="1"/>
        <c:ser>
          <c:idx val="0"/>
          <c:order val="0"/>
          <c:dPt>
            <c:idx val="0"/>
            <c:spPr>
              <a:solidFill>
                <a:srgbClr val="F65616"/>
              </a:solidFill>
            </c:spPr>
          </c:dPt>
          <c:dPt>
            <c:idx val="1"/>
            <c:spPr>
              <a:solidFill>
                <a:srgbClr val="F68540"/>
              </a:solidFill>
            </c:spPr>
          </c:dPt>
          <c:dPt>
            <c:idx val="2"/>
            <c:spPr>
              <a:solidFill>
                <a:schemeClr val="bg1">
                  <a:lumMod val="75000"/>
                </a:schemeClr>
              </a:solidFill>
            </c:spPr>
          </c:dPt>
          <c:dPt>
            <c:idx val="3"/>
            <c:spPr>
              <a:solidFill>
                <a:srgbClr val="3DA959"/>
              </a:solidFill>
            </c:spPr>
          </c:dPt>
          <c:dPt>
            <c:idx val="4"/>
            <c:spPr>
              <a:solidFill>
                <a:srgbClr val="00642D"/>
              </a:solidFill>
            </c:spPr>
          </c:dPt>
          <c:dLbls>
            <c:showVal val="1"/>
            <c:showLeaderLines val="1"/>
          </c:dLbls>
          <c:cat>
            <c:strRef>
              <c:f>Feuil1!$A$9:$A$13</c:f>
              <c:strCache>
                <c:ptCount val="5"/>
                <c:pt idx="0">
                  <c:v>A rejeter</c:v>
                </c:pt>
                <c:pt idx="1">
                  <c:v>Mauvaise</c:v>
                </c:pt>
                <c:pt idx="2">
                  <c:v>Ne sais pas</c:v>
                </c:pt>
                <c:pt idx="3">
                  <c:v>Bonne</c:v>
                </c:pt>
                <c:pt idx="4">
                  <c:v> Excellente</c:v>
                </c:pt>
              </c:strCache>
            </c:strRef>
          </c:cat>
          <c:val>
            <c:numRef>
              <c:f>Feuil1!$AP$9:$AP$13</c:f>
              <c:numCache>
                <c:formatCode>General</c:formatCode>
                <c:ptCount val="5"/>
                <c:pt idx="0">
                  <c:v>13</c:v>
                </c:pt>
                <c:pt idx="1">
                  <c:v>3</c:v>
                </c:pt>
                <c:pt idx="2">
                  <c:v>0</c:v>
                </c:pt>
                <c:pt idx="3">
                  <c:v>1</c:v>
                </c:pt>
                <c:pt idx="4">
                  <c:v>0</c:v>
                </c:pt>
              </c:numCache>
            </c:numRef>
          </c:val>
        </c:ser>
        <c:firstSliceAng val="0"/>
      </c:pieChart>
    </c:plotArea>
    <c:plotVisOnly val="1"/>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fr-FR"/>
  <c:chart>
    <c:plotArea>
      <c:layout/>
      <c:pieChart>
        <c:varyColors val="1"/>
        <c:ser>
          <c:idx val="0"/>
          <c:order val="0"/>
          <c:dPt>
            <c:idx val="0"/>
            <c:spPr>
              <a:solidFill>
                <a:srgbClr val="F65616"/>
              </a:solidFill>
            </c:spPr>
          </c:dPt>
          <c:dPt>
            <c:idx val="1"/>
            <c:spPr>
              <a:solidFill>
                <a:srgbClr val="F68540"/>
              </a:solidFill>
            </c:spPr>
          </c:dPt>
          <c:dPt>
            <c:idx val="2"/>
            <c:spPr>
              <a:solidFill>
                <a:schemeClr val="bg1">
                  <a:lumMod val="75000"/>
                </a:schemeClr>
              </a:solidFill>
            </c:spPr>
          </c:dPt>
          <c:dPt>
            <c:idx val="3"/>
            <c:spPr>
              <a:solidFill>
                <a:srgbClr val="3DA959"/>
              </a:solidFill>
            </c:spPr>
          </c:dPt>
          <c:dPt>
            <c:idx val="4"/>
            <c:spPr>
              <a:solidFill>
                <a:srgbClr val="00642D"/>
              </a:solidFill>
            </c:spPr>
          </c:dPt>
          <c:dLbls>
            <c:showVal val="1"/>
            <c:showLeaderLines val="1"/>
          </c:dLbls>
          <c:cat>
            <c:strRef>
              <c:f>Feuil1!$A$9:$A$13</c:f>
              <c:strCache>
                <c:ptCount val="5"/>
                <c:pt idx="0">
                  <c:v>A rejeter</c:v>
                </c:pt>
                <c:pt idx="1">
                  <c:v>Mauvaise</c:v>
                </c:pt>
                <c:pt idx="2">
                  <c:v>Ne sais pas</c:v>
                </c:pt>
                <c:pt idx="3">
                  <c:v>Bonne</c:v>
                </c:pt>
                <c:pt idx="4">
                  <c:v> Excellente</c:v>
                </c:pt>
              </c:strCache>
            </c:strRef>
          </c:cat>
          <c:val>
            <c:numRef>
              <c:f>Feuil1!$AS$9:$AS$13</c:f>
              <c:numCache>
                <c:formatCode>General</c:formatCode>
                <c:ptCount val="5"/>
                <c:pt idx="0">
                  <c:v>7</c:v>
                </c:pt>
                <c:pt idx="1">
                  <c:v>3</c:v>
                </c:pt>
                <c:pt idx="2">
                  <c:v>2</c:v>
                </c:pt>
                <c:pt idx="3">
                  <c:v>23</c:v>
                </c:pt>
                <c:pt idx="4">
                  <c:v>16</c:v>
                </c:pt>
              </c:numCache>
            </c:numRef>
          </c:val>
        </c:ser>
        <c:firstSliceAng val="0"/>
      </c:pieChart>
    </c:plotArea>
    <c:legend>
      <c:legendPos val="tr"/>
      <c:layout/>
      <c:spPr>
        <a:noFill/>
      </c:spPr>
      <c:txPr>
        <a:bodyPr/>
        <a:lstStyle/>
        <a:p>
          <a:pPr rtl="0">
            <a:defRPr/>
          </a:pPr>
          <a:endParaRPr lang="fr-FR"/>
        </a:p>
      </c:txPr>
    </c:legend>
    <c:plotVisOnly val="1"/>
  </c:chart>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fr-FR"/>
  <c:chart>
    <c:plotArea>
      <c:layout/>
      <c:pieChart>
        <c:varyColors val="1"/>
        <c:ser>
          <c:idx val="0"/>
          <c:order val="0"/>
          <c:dPt>
            <c:idx val="0"/>
            <c:spPr>
              <a:solidFill>
                <a:srgbClr val="F65616"/>
              </a:solidFill>
            </c:spPr>
          </c:dPt>
          <c:dPt>
            <c:idx val="1"/>
            <c:spPr>
              <a:solidFill>
                <a:srgbClr val="F68540"/>
              </a:solidFill>
            </c:spPr>
          </c:dPt>
          <c:dPt>
            <c:idx val="2"/>
            <c:spPr>
              <a:solidFill>
                <a:schemeClr val="bg1">
                  <a:lumMod val="75000"/>
                </a:schemeClr>
              </a:solidFill>
            </c:spPr>
          </c:dPt>
          <c:dPt>
            <c:idx val="3"/>
            <c:spPr>
              <a:solidFill>
                <a:srgbClr val="3DA959"/>
              </a:solidFill>
            </c:spPr>
          </c:dPt>
          <c:dPt>
            <c:idx val="4"/>
            <c:spPr>
              <a:solidFill>
                <a:srgbClr val="00642D"/>
              </a:solidFill>
            </c:spPr>
          </c:dPt>
          <c:dLbls>
            <c:showVal val="1"/>
            <c:showLeaderLines val="1"/>
          </c:dLbls>
          <c:cat>
            <c:strRef>
              <c:f>Feuil1!$A$9:$A$13</c:f>
              <c:strCache>
                <c:ptCount val="5"/>
                <c:pt idx="0">
                  <c:v>A rejeter</c:v>
                </c:pt>
                <c:pt idx="1">
                  <c:v>Mauvaise</c:v>
                </c:pt>
                <c:pt idx="2">
                  <c:v>Ne sais pas</c:v>
                </c:pt>
                <c:pt idx="3">
                  <c:v>Bonne</c:v>
                </c:pt>
                <c:pt idx="4">
                  <c:v> Excellente</c:v>
                </c:pt>
              </c:strCache>
            </c:strRef>
          </c:cat>
          <c:val>
            <c:numRef>
              <c:f>Feuil1!$AR$9:$AR$13</c:f>
              <c:numCache>
                <c:formatCode>General</c:formatCode>
                <c:ptCount val="5"/>
                <c:pt idx="0">
                  <c:v>20</c:v>
                </c:pt>
                <c:pt idx="1">
                  <c:v>6</c:v>
                </c:pt>
                <c:pt idx="2">
                  <c:v>2</c:v>
                </c:pt>
                <c:pt idx="3">
                  <c:v>24</c:v>
                </c:pt>
                <c:pt idx="4">
                  <c:v>16</c:v>
                </c:pt>
              </c:numCache>
            </c:numRef>
          </c:val>
        </c:ser>
        <c:firstSliceAng val="0"/>
      </c:pieChart>
    </c:plotArea>
    <c:plotVisOnly val="1"/>
  </c:chart>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fr-FR"/>
  <c:chart>
    <c:plotArea>
      <c:layout/>
      <c:barChart>
        <c:barDir val="col"/>
        <c:grouping val="stacked"/>
        <c:ser>
          <c:idx val="0"/>
          <c:order val="0"/>
          <c:tx>
            <c:strRef>
              <c:f>Feuil2!$A$4</c:f>
              <c:strCache>
                <c:ptCount val="1"/>
                <c:pt idx="0">
                  <c:v>Autre commune</c:v>
                </c:pt>
              </c:strCache>
            </c:strRef>
          </c:tx>
          <c:cat>
            <c:strRef>
              <c:f>Feuil2!$B$3:$F$3</c:f>
              <c:strCache>
                <c:ptCount val="5"/>
                <c:pt idx="0">
                  <c:v>Rejetee</c:v>
                </c:pt>
                <c:pt idx="1">
                  <c:v>Mauvaise</c:v>
                </c:pt>
                <c:pt idx="2">
                  <c:v>SansAvis</c:v>
                </c:pt>
                <c:pt idx="3">
                  <c:v>Bonne</c:v>
                </c:pt>
                <c:pt idx="4">
                  <c:v>Excellente</c:v>
                </c:pt>
              </c:strCache>
            </c:strRef>
          </c:cat>
          <c:val>
            <c:numRef>
              <c:f>Feuil2!$B$4:$F$4</c:f>
              <c:numCache>
                <c:formatCode>General</c:formatCode>
                <c:ptCount val="5"/>
                <c:pt idx="0">
                  <c:v>0</c:v>
                </c:pt>
                <c:pt idx="1">
                  <c:v>0</c:v>
                </c:pt>
                <c:pt idx="2">
                  <c:v>0</c:v>
                </c:pt>
                <c:pt idx="3">
                  <c:v>1</c:v>
                </c:pt>
                <c:pt idx="4">
                  <c:v>0</c:v>
                </c:pt>
              </c:numCache>
            </c:numRef>
          </c:val>
        </c:ser>
        <c:ser>
          <c:idx val="1"/>
          <c:order val="1"/>
          <c:tx>
            <c:strRef>
              <c:f>Feuil2!$A$5</c:f>
              <c:strCache>
                <c:ptCount val="1"/>
                <c:pt idx="0">
                  <c:v>Jussel</c:v>
                </c:pt>
              </c:strCache>
            </c:strRef>
          </c:tx>
          <c:cat>
            <c:strRef>
              <c:f>Feuil2!$B$3:$F$3</c:f>
              <c:strCache>
                <c:ptCount val="5"/>
                <c:pt idx="0">
                  <c:v>Rejetee</c:v>
                </c:pt>
                <c:pt idx="1">
                  <c:v>Mauvaise</c:v>
                </c:pt>
                <c:pt idx="2">
                  <c:v>SansAvis</c:v>
                </c:pt>
                <c:pt idx="3">
                  <c:v>Bonne</c:v>
                </c:pt>
                <c:pt idx="4">
                  <c:v>Excellente</c:v>
                </c:pt>
              </c:strCache>
            </c:strRef>
          </c:cat>
          <c:val>
            <c:numRef>
              <c:f>Feuil2!$B$5:$F$5</c:f>
              <c:numCache>
                <c:formatCode>General</c:formatCode>
                <c:ptCount val="5"/>
                <c:pt idx="0">
                  <c:v>13</c:v>
                </c:pt>
                <c:pt idx="1">
                  <c:v>3</c:v>
                </c:pt>
                <c:pt idx="2">
                  <c:v>0</c:v>
                </c:pt>
                <c:pt idx="3">
                  <c:v>1</c:v>
                </c:pt>
                <c:pt idx="4">
                  <c:v>0</c:v>
                </c:pt>
              </c:numCache>
            </c:numRef>
          </c:val>
        </c:ser>
        <c:ser>
          <c:idx val="2"/>
          <c:order val="2"/>
          <c:tx>
            <c:strRef>
              <c:f>Feuil2!$A$6</c:f>
              <c:strCache>
                <c:ptCount val="1"/>
                <c:pt idx="0">
                  <c:v>Village/Autre hameau</c:v>
                </c:pt>
              </c:strCache>
            </c:strRef>
          </c:tx>
          <c:cat>
            <c:strRef>
              <c:f>Feuil2!$B$3:$F$3</c:f>
              <c:strCache>
                <c:ptCount val="5"/>
                <c:pt idx="0">
                  <c:v>Rejetee</c:v>
                </c:pt>
                <c:pt idx="1">
                  <c:v>Mauvaise</c:v>
                </c:pt>
                <c:pt idx="2">
                  <c:v>SansAvis</c:v>
                </c:pt>
                <c:pt idx="3">
                  <c:v>Bonne</c:v>
                </c:pt>
                <c:pt idx="4">
                  <c:v>Excellente</c:v>
                </c:pt>
              </c:strCache>
            </c:strRef>
          </c:cat>
          <c:val>
            <c:numRef>
              <c:f>Feuil2!$B$6:$F$6</c:f>
              <c:numCache>
                <c:formatCode>General</c:formatCode>
                <c:ptCount val="5"/>
                <c:pt idx="0">
                  <c:v>7</c:v>
                </c:pt>
                <c:pt idx="1">
                  <c:v>3</c:v>
                </c:pt>
                <c:pt idx="2">
                  <c:v>2</c:v>
                </c:pt>
                <c:pt idx="3">
                  <c:v>22</c:v>
                </c:pt>
                <c:pt idx="4">
                  <c:v>16</c:v>
                </c:pt>
              </c:numCache>
            </c:numRef>
          </c:val>
        </c:ser>
        <c:overlap val="100"/>
        <c:axId val="120844672"/>
        <c:axId val="120846208"/>
      </c:barChart>
      <c:catAx>
        <c:axId val="120844672"/>
        <c:scaling>
          <c:orientation val="minMax"/>
        </c:scaling>
        <c:axPos val="b"/>
        <c:tickLblPos val="nextTo"/>
        <c:crossAx val="120846208"/>
        <c:crosses val="autoZero"/>
        <c:auto val="1"/>
        <c:lblAlgn val="ctr"/>
        <c:lblOffset val="100"/>
      </c:catAx>
      <c:valAx>
        <c:axId val="120846208"/>
        <c:scaling>
          <c:orientation val="minMax"/>
        </c:scaling>
        <c:axPos val="l"/>
        <c:majorGridlines/>
        <c:numFmt formatCode="General" sourceLinked="1"/>
        <c:tickLblPos val="nextTo"/>
        <c:crossAx val="120844672"/>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fr-FR"/>
  <c:chart>
    <c:plotArea>
      <c:layout/>
      <c:barChart>
        <c:barDir val="bar"/>
        <c:grouping val="stacked"/>
        <c:ser>
          <c:idx val="0"/>
          <c:order val="0"/>
          <c:tx>
            <c:strRef>
              <c:f>Feuil2!$A$12</c:f>
              <c:strCache>
                <c:ptCount val="1"/>
                <c:pt idx="0">
                  <c:v>Autre commune</c:v>
                </c:pt>
              </c:strCache>
            </c:strRef>
          </c:tx>
          <c:cat>
            <c:strRef>
              <c:f>Feuil2!$B$11:$E$11</c:f>
              <c:strCache>
                <c:ptCount val="4"/>
                <c:pt idx="0">
                  <c:v>Energie renouvellable</c:v>
                </c:pt>
                <c:pt idx="1">
                  <c:v>Energie locale</c:v>
                </c:pt>
                <c:pt idx="2">
                  <c:v>Revenus pour la commune</c:v>
                </c:pt>
                <c:pt idx="3">
                  <c:v>Terrain dégradé</c:v>
                </c:pt>
              </c:strCache>
            </c:strRef>
          </c:cat>
          <c:val>
            <c:numRef>
              <c:f>Feuil2!$B$12:$E$12</c:f>
              <c:numCache>
                <c:formatCode>General</c:formatCode>
                <c:ptCount val="4"/>
                <c:pt idx="0">
                  <c:v>1</c:v>
                </c:pt>
                <c:pt idx="1">
                  <c:v>1</c:v>
                </c:pt>
                <c:pt idx="2">
                  <c:v>0</c:v>
                </c:pt>
                <c:pt idx="3">
                  <c:v>0</c:v>
                </c:pt>
              </c:numCache>
            </c:numRef>
          </c:val>
        </c:ser>
        <c:ser>
          <c:idx val="1"/>
          <c:order val="1"/>
          <c:tx>
            <c:strRef>
              <c:f>Feuil2!$A$13</c:f>
              <c:strCache>
                <c:ptCount val="1"/>
                <c:pt idx="0">
                  <c:v>Jussel</c:v>
                </c:pt>
              </c:strCache>
            </c:strRef>
          </c:tx>
          <c:cat>
            <c:strRef>
              <c:f>Feuil2!$B$11:$E$11</c:f>
              <c:strCache>
                <c:ptCount val="4"/>
                <c:pt idx="0">
                  <c:v>Energie renouvellable</c:v>
                </c:pt>
                <c:pt idx="1">
                  <c:v>Energie locale</c:v>
                </c:pt>
                <c:pt idx="2">
                  <c:v>Revenus pour la commune</c:v>
                </c:pt>
                <c:pt idx="3">
                  <c:v>Terrain dégradé</c:v>
                </c:pt>
              </c:strCache>
            </c:strRef>
          </c:cat>
          <c:val>
            <c:numRef>
              <c:f>Feuil2!$B$13:$E$13</c:f>
              <c:numCache>
                <c:formatCode>General</c:formatCode>
                <c:ptCount val="4"/>
                <c:pt idx="0">
                  <c:v>4</c:v>
                </c:pt>
                <c:pt idx="1">
                  <c:v>1</c:v>
                </c:pt>
                <c:pt idx="2">
                  <c:v>2</c:v>
                </c:pt>
                <c:pt idx="3">
                  <c:v>0</c:v>
                </c:pt>
              </c:numCache>
            </c:numRef>
          </c:val>
        </c:ser>
        <c:ser>
          <c:idx val="2"/>
          <c:order val="2"/>
          <c:tx>
            <c:strRef>
              <c:f>Feuil2!$A$14</c:f>
              <c:strCache>
                <c:ptCount val="1"/>
                <c:pt idx="0">
                  <c:v>Village/Autre hameau</c:v>
                </c:pt>
              </c:strCache>
            </c:strRef>
          </c:tx>
          <c:cat>
            <c:strRef>
              <c:f>Feuil2!$B$11:$E$11</c:f>
              <c:strCache>
                <c:ptCount val="4"/>
                <c:pt idx="0">
                  <c:v>Energie renouvellable</c:v>
                </c:pt>
                <c:pt idx="1">
                  <c:v>Energie locale</c:v>
                </c:pt>
                <c:pt idx="2">
                  <c:v>Revenus pour la commune</c:v>
                </c:pt>
                <c:pt idx="3">
                  <c:v>Terrain dégradé</c:v>
                </c:pt>
              </c:strCache>
            </c:strRef>
          </c:cat>
          <c:val>
            <c:numRef>
              <c:f>Feuil2!$B$14:$E$14</c:f>
              <c:numCache>
                <c:formatCode>General</c:formatCode>
                <c:ptCount val="4"/>
                <c:pt idx="0">
                  <c:v>33</c:v>
                </c:pt>
                <c:pt idx="1">
                  <c:v>35</c:v>
                </c:pt>
                <c:pt idx="2">
                  <c:v>42</c:v>
                </c:pt>
                <c:pt idx="3">
                  <c:v>33</c:v>
                </c:pt>
              </c:numCache>
            </c:numRef>
          </c:val>
        </c:ser>
        <c:overlap val="100"/>
        <c:axId val="152521344"/>
        <c:axId val="152531328"/>
      </c:barChart>
      <c:catAx>
        <c:axId val="152521344"/>
        <c:scaling>
          <c:orientation val="minMax"/>
        </c:scaling>
        <c:axPos val="l"/>
        <c:tickLblPos val="nextTo"/>
        <c:crossAx val="152531328"/>
        <c:crosses val="autoZero"/>
        <c:auto val="1"/>
        <c:lblAlgn val="ctr"/>
        <c:lblOffset val="100"/>
      </c:catAx>
      <c:valAx>
        <c:axId val="152531328"/>
        <c:scaling>
          <c:orientation val="minMax"/>
        </c:scaling>
        <c:axPos val="b"/>
        <c:majorGridlines/>
        <c:numFmt formatCode="General" sourceLinked="1"/>
        <c:tickLblPos val="nextTo"/>
        <c:crossAx val="152521344"/>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fr-FR"/>
  <c:chart>
    <c:plotArea>
      <c:layout/>
      <c:barChart>
        <c:barDir val="bar"/>
        <c:grouping val="stacked"/>
        <c:ser>
          <c:idx val="0"/>
          <c:order val="0"/>
          <c:tx>
            <c:strRef>
              <c:f>Feuil2!$A$24</c:f>
              <c:strCache>
                <c:ptCount val="1"/>
                <c:pt idx="0">
                  <c:v>Autre commune</c:v>
                </c:pt>
              </c:strCache>
            </c:strRef>
          </c:tx>
          <c:cat>
            <c:strRef>
              <c:f>Feuil2!$B$23:$E$23</c:f>
              <c:strCache>
                <c:ptCount val="4"/>
                <c:pt idx="0">
                  <c:v>Visuelles</c:v>
                </c:pt>
                <c:pt idx="1">
                  <c:v>Sonores</c:v>
                </c:pt>
                <c:pt idx="2">
                  <c:v>environnementales</c:v>
                </c:pt>
                <c:pt idx="3">
                  <c:v>Pollution fabrication</c:v>
                </c:pt>
              </c:strCache>
            </c:strRef>
          </c:cat>
          <c:val>
            <c:numRef>
              <c:f>Feuil2!$B$24:$E$24</c:f>
              <c:numCache>
                <c:formatCode>General</c:formatCode>
                <c:ptCount val="4"/>
                <c:pt idx="0">
                  <c:v>0</c:v>
                </c:pt>
                <c:pt idx="1">
                  <c:v>1</c:v>
                </c:pt>
                <c:pt idx="2">
                  <c:v>1</c:v>
                </c:pt>
                <c:pt idx="3">
                  <c:v>0</c:v>
                </c:pt>
              </c:numCache>
            </c:numRef>
          </c:val>
        </c:ser>
        <c:ser>
          <c:idx val="1"/>
          <c:order val="1"/>
          <c:tx>
            <c:strRef>
              <c:f>Feuil2!$A$25</c:f>
              <c:strCache>
                <c:ptCount val="1"/>
                <c:pt idx="0">
                  <c:v>Jussel</c:v>
                </c:pt>
              </c:strCache>
            </c:strRef>
          </c:tx>
          <c:cat>
            <c:strRef>
              <c:f>Feuil2!$B$23:$E$23</c:f>
              <c:strCache>
                <c:ptCount val="4"/>
                <c:pt idx="0">
                  <c:v>Visuelles</c:v>
                </c:pt>
                <c:pt idx="1">
                  <c:v>Sonores</c:v>
                </c:pt>
                <c:pt idx="2">
                  <c:v>environnementales</c:v>
                </c:pt>
                <c:pt idx="3">
                  <c:v>Pollution fabrication</c:v>
                </c:pt>
              </c:strCache>
            </c:strRef>
          </c:cat>
          <c:val>
            <c:numRef>
              <c:f>Feuil2!$B$25:$E$25</c:f>
              <c:numCache>
                <c:formatCode>General</c:formatCode>
                <c:ptCount val="4"/>
                <c:pt idx="0">
                  <c:v>15</c:v>
                </c:pt>
                <c:pt idx="1">
                  <c:v>10</c:v>
                </c:pt>
                <c:pt idx="2">
                  <c:v>16</c:v>
                </c:pt>
                <c:pt idx="3">
                  <c:v>16</c:v>
                </c:pt>
              </c:numCache>
            </c:numRef>
          </c:val>
        </c:ser>
        <c:ser>
          <c:idx val="2"/>
          <c:order val="2"/>
          <c:tx>
            <c:strRef>
              <c:f>Feuil2!$A$26</c:f>
              <c:strCache>
                <c:ptCount val="1"/>
                <c:pt idx="0">
                  <c:v>Village/Autre hameau</c:v>
                </c:pt>
              </c:strCache>
            </c:strRef>
          </c:tx>
          <c:cat>
            <c:strRef>
              <c:f>Feuil2!$B$23:$E$23</c:f>
              <c:strCache>
                <c:ptCount val="4"/>
                <c:pt idx="0">
                  <c:v>Visuelles</c:v>
                </c:pt>
                <c:pt idx="1">
                  <c:v>Sonores</c:v>
                </c:pt>
                <c:pt idx="2">
                  <c:v>environnementales</c:v>
                </c:pt>
                <c:pt idx="3">
                  <c:v>Pollution fabrication</c:v>
                </c:pt>
              </c:strCache>
            </c:strRef>
          </c:cat>
          <c:val>
            <c:numRef>
              <c:f>Feuil2!$B$26:$E$26</c:f>
              <c:numCache>
                <c:formatCode>General</c:formatCode>
                <c:ptCount val="4"/>
                <c:pt idx="0">
                  <c:v>20</c:v>
                </c:pt>
                <c:pt idx="1">
                  <c:v>14</c:v>
                </c:pt>
                <c:pt idx="2">
                  <c:v>13</c:v>
                </c:pt>
                <c:pt idx="3">
                  <c:v>19</c:v>
                </c:pt>
              </c:numCache>
            </c:numRef>
          </c:val>
        </c:ser>
        <c:overlap val="100"/>
        <c:axId val="152552576"/>
        <c:axId val="152554112"/>
      </c:barChart>
      <c:catAx>
        <c:axId val="152552576"/>
        <c:scaling>
          <c:orientation val="minMax"/>
        </c:scaling>
        <c:axPos val="l"/>
        <c:tickLblPos val="nextTo"/>
        <c:crossAx val="152554112"/>
        <c:crosses val="autoZero"/>
        <c:auto val="1"/>
        <c:lblAlgn val="ctr"/>
        <c:lblOffset val="100"/>
      </c:catAx>
      <c:valAx>
        <c:axId val="152554112"/>
        <c:scaling>
          <c:orientation val="minMax"/>
        </c:scaling>
        <c:axPos val="b"/>
        <c:majorGridlines/>
        <c:numFmt formatCode="General" sourceLinked="1"/>
        <c:tickLblPos val="nextTo"/>
        <c:crossAx val="152552576"/>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fr-FR"/>
  <c:chart>
    <c:plotArea>
      <c:layout/>
      <c:barChart>
        <c:barDir val="bar"/>
        <c:grouping val="clustered"/>
        <c:ser>
          <c:idx val="0"/>
          <c:order val="0"/>
          <c:spPr>
            <a:solidFill>
              <a:srgbClr val="00B050"/>
            </a:solidFill>
          </c:spPr>
          <c:cat>
            <c:strRef>
              <c:f>Feuil3!$A$3:$A$4</c:f>
              <c:strCache>
                <c:ptCount val="2"/>
                <c:pt idx="0">
                  <c:v>exigence fabrication française</c:v>
                </c:pt>
                <c:pt idx="1">
                  <c:v>Montrer l'exemple, génération future, substitution aux énergies fossiles et nucléaires</c:v>
                </c:pt>
              </c:strCache>
            </c:strRef>
          </c:cat>
          <c:val>
            <c:numRef>
              <c:f>Feuil3!$B$3:$B$4</c:f>
              <c:numCache>
                <c:formatCode>General</c:formatCode>
                <c:ptCount val="2"/>
                <c:pt idx="0">
                  <c:v>1</c:v>
                </c:pt>
                <c:pt idx="1">
                  <c:v>7</c:v>
                </c:pt>
              </c:numCache>
            </c:numRef>
          </c:val>
        </c:ser>
        <c:axId val="152647936"/>
        <c:axId val="152653824"/>
      </c:barChart>
      <c:catAx>
        <c:axId val="152647936"/>
        <c:scaling>
          <c:orientation val="minMax"/>
        </c:scaling>
        <c:axPos val="l"/>
        <c:tickLblPos val="nextTo"/>
        <c:crossAx val="152653824"/>
        <c:crosses val="autoZero"/>
        <c:auto val="1"/>
        <c:lblAlgn val="ctr"/>
        <c:lblOffset val="100"/>
      </c:catAx>
      <c:valAx>
        <c:axId val="152653824"/>
        <c:scaling>
          <c:orientation val="minMax"/>
        </c:scaling>
        <c:axPos val="b"/>
        <c:majorGridlines/>
        <c:numFmt formatCode="General" sourceLinked="1"/>
        <c:tickLblPos val="nextTo"/>
        <c:crossAx val="152647936"/>
        <c:crosses val="autoZero"/>
        <c:crossBetween val="between"/>
      </c:valAx>
    </c:plotArea>
    <c:plotVisOnly val="1"/>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44</xdr:col>
      <xdr:colOff>154080</xdr:colOff>
      <xdr:row>8</xdr:row>
      <xdr:rowOff>9527</xdr:rowOff>
    </xdr:from>
    <xdr:to>
      <xdr:col>48</xdr:col>
      <xdr:colOff>723900</xdr:colOff>
      <xdr:row>20</xdr:row>
      <xdr:rowOff>94792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48</xdr:col>
      <xdr:colOff>782731</xdr:colOff>
      <xdr:row>7</xdr:row>
      <xdr:rowOff>190499</xdr:rowOff>
    </xdr:from>
    <xdr:to>
      <xdr:col>50</xdr:col>
      <xdr:colOff>2274794</xdr:colOff>
      <xdr:row>20</xdr:row>
      <xdr:rowOff>76200</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47</xdr:col>
      <xdr:colOff>1</xdr:colOff>
      <xdr:row>23</xdr:row>
      <xdr:rowOff>28575</xdr:rowOff>
    </xdr:from>
    <xdr:to>
      <xdr:col>48</xdr:col>
      <xdr:colOff>1323975</xdr:colOff>
      <xdr:row>32</xdr:row>
      <xdr:rowOff>180974</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49</xdr:col>
      <xdr:colOff>9526</xdr:colOff>
      <xdr:row>23</xdr:row>
      <xdr:rowOff>19051</xdr:rowOff>
    </xdr:from>
    <xdr:to>
      <xdr:col>50</xdr:col>
      <xdr:colOff>2276476</xdr:colOff>
      <xdr:row>32</xdr:row>
      <xdr:rowOff>180975</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44</xdr:col>
      <xdr:colOff>180976</xdr:colOff>
      <xdr:row>23</xdr:row>
      <xdr:rowOff>28575</xdr:rowOff>
    </xdr:from>
    <xdr:to>
      <xdr:col>46</xdr:col>
      <xdr:colOff>714375</xdr:colOff>
      <xdr:row>33</xdr:row>
      <xdr:rowOff>0</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504825</xdr:colOff>
      <xdr:row>0</xdr:row>
      <xdr:rowOff>152400</xdr:rowOff>
    </xdr:from>
    <xdr:to>
      <xdr:col>13</xdr:col>
      <xdr:colOff>685800</xdr:colOff>
      <xdr:row>8</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82826</xdr:colOff>
      <xdr:row>8</xdr:row>
      <xdr:rowOff>167309</xdr:rowOff>
    </xdr:from>
    <xdr:to>
      <xdr:col>14</xdr:col>
      <xdr:colOff>190499</xdr:colOff>
      <xdr:row>19</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434008</xdr:colOff>
      <xdr:row>19</xdr:row>
      <xdr:rowOff>160682</xdr:rowOff>
    </xdr:from>
    <xdr:to>
      <xdr:col>13</xdr:col>
      <xdr:colOff>561578</xdr:colOff>
      <xdr:row>29</xdr:row>
      <xdr:rowOff>182218</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11</xdr:row>
      <xdr:rowOff>142874</xdr:rowOff>
    </xdr:from>
    <xdr:to>
      <xdr:col>1</xdr:col>
      <xdr:colOff>733425</xdr:colOff>
      <xdr:row>25</xdr:row>
      <xdr:rowOff>190499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xdr:colOff>
      <xdr:row>11</xdr:row>
      <xdr:rowOff>133350</xdr:rowOff>
    </xdr:from>
    <xdr:to>
      <xdr:col>4</xdr:col>
      <xdr:colOff>733424</xdr:colOff>
      <xdr:row>26</xdr:row>
      <xdr:rowOff>19050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AX42"/>
  <sheetViews>
    <sheetView workbookViewId="0">
      <pane xSplit="7890" topLeftCell="AN1" activePane="topRight"/>
      <selection activeCell="A10" sqref="A10"/>
      <selection pane="topRight" activeCell="AX40" sqref="AX40"/>
    </sheetView>
  </sheetViews>
  <sheetFormatPr baseColWidth="10" defaultRowHeight="15"/>
  <cols>
    <col min="1" max="1" width="71.42578125" bestFit="1" customWidth="1"/>
    <col min="2" max="25" width="23.7109375" style="2" customWidth="1"/>
    <col min="26" max="28" width="23.85546875" style="2" customWidth="1"/>
    <col min="29" max="29" width="23.85546875" style="13" customWidth="1"/>
    <col min="30" max="33" width="23.85546875" style="2" customWidth="1"/>
    <col min="34" max="34" width="23.85546875" customWidth="1"/>
    <col min="35" max="39" width="23.85546875" style="2" customWidth="1"/>
    <col min="40" max="40" width="13.85546875" style="2" customWidth="1"/>
    <col min="41" max="42" width="14.5703125" style="2" customWidth="1"/>
    <col min="43" max="43" width="14.5703125" style="9" customWidth="1"/>
    <col min="44" max="44" width="11.42578125" style="9"/>
    <col min="45" max="45" width="11.42578125" style="103"/>
    <col min="49" max="49" width="20.140625" bestFit="1" customWidth="1"/>
    <col min="51" max="51" width="96" customWidth="1"/>
  </cols>
  <sheetData>
    <row r="1" spans="1:50">
      <c r="A1" s="7"/>
    </row>
    <row r="2" spans="1:50">
      <c r="A2" s="2"/>
      <c r="AO2" s="9"/>
      <c r="AQ2" s="3"/>
    </row>
    <row r="3" spans="1:50" s="3" customFormat="1">
      <c r="A3" s="8"/>
      <c r="AS3" s="104"/>
    </row>
    <row r="4" spans="1:50">
      <c r="A4" s="5" t="s">
        <v>0</v>
      </c>
      <c r="B4" s="3" t="s">
        <v>13</v>
      </c>
      <c r="C4" s="3" t="s">
        <v>17</v>
      </c>
      <c r="D4" s="2" t="s">
        <v>19</v>
      </c>
      <c r="E4" s="2" t="s">
        <v>21</v>
      </c>
      <c r="F4" s="2" t="s">
        <v>22</v>
      </c>
      <c r="G4" s="2" t="s">
        <v>24</v>
      </c>
      <c r="H4" s="2" t="s">
        <v>27</v>
      </c>
      <c r="I4" s="2" t="s">
        <v>29</v>
      </c>
      <c r="J4" s="2" t="s">
        <v>31</v>
      </c>
      <c r="K4" s="2" t="s">
        <v>33</v>
      </c>
      <c r="L4" s="2" t="s">
        <v>35</v>
      </c>
      <c r="M4" s="2" t="s">
        <v>36</v>
      </c>
      <c r="N4" s="2" t="s">
        <v>37</v>
      </c>
      <c r="O4" s="2" t="s">
        <v>38</v>
      </c>
      <c r="P4" s="2" t="s">
        <v>40</v>
      </c>
      <c r="Q4" s="2" t="s">
        <v>42</v>
      </c>
      <c r="R4" s="2" t="s">
        <v>43</v>
      </c>
      <c r="S4" s="2" t="s">
        <v>45</v>
      </c>
      <c r="T4" s="2" t="s">
        <v>47</v>
      </c>
      <c r="U4" s="2" t="s">
        <v>49</v>
      </c>
      <c r="V4" s="2" t="s">
        <v>51</v>
      </c>
      <c r="W4" s="2" t="s">
        <v>53</v>
      </c>
      <c r="X4" s="2" t="s">
        <v>54</v>
      </c>
      <c r="Y4" s="2" t="s">
        <v>56</v>
      </c>
      <c r="Z4" s="2" t="s">
        <v>58</v>
      </c>
      <c r="AA4" s="2" t="s">
        <v>59</v>
      </c>
      <c r="AB4" s="2" t="s">
        <v>61</v>
      </c>
      <c r="AC4" s="13" t="s">
        <v>63</v>
      </c>
      <c r="AD4" s="2" t="s">
        <v>65</v>
      </c>
      <c r="AE4" s="2" t="s">
        <v>66</v>
      </c>
      <c r="AF4" s="2" t="s">
        <v>68</v>
      </c>
      <c r="AG4" s="2" t="s">
        <v>70</v>
      </c>
      <c r="AH4" t="s">
        <v>71</v>
      </c>
      <c r="AI4" s="2" t="s">
        <v>73</v>
      </c>
      <c r="AJ4" s="2" t="s">
        <v>74</v>
      </c>
      <c r="AK4" s="2" t="s">
        <v>75</v>
      </c>
      <c r="AL4" s="2" t="s">
        <v>77</v>
      </c>
      <c r="AM4" s="2" t="s">
        <v>78</v>
      </c>
      <c r="AN4" s="95" t="s">
        <v>81</v>
      </c>
      <c r="AO4" s="3" t="s">
        <v>82</v>
      </c>
      <c r="AP4" s="3" t="s">
        <v>14</v>
      </c>
      <c r="AQ4" s="3" t="s">
        <v>83</v>
      </c>
      <c r="AR4" s="9" t="s">
        <v>80</v>
      </c>
      <c r="AT4" s="3" t="s">
        <v>122</v>
      </c>
      <c r="AW4" s="5" t="s">
        <v>127</v>
      </c>
      <c r="AX4" s="5">
        <v>33</v>
      </c>
    </row>
    <row r="5" spans="1:50">
      <c r="A5" s="1" t="s">
        <v>1</v>
      </c>
      <c r="B5" s="6" t="s">
        <v>14</v>
      </c>
      <c r="C5" s="2" t="s">
        <v>18</v>
      </c>
      <c r="D5" s="2" t="s">
        <v>18</v>
      </c>
      <c r="E5" s="2" t="s">
        <v>18</v>
      </c>
      <c r="F5" s="2" t="s">
        <v>14</v>
      </c>
      <c r="G5" s="2" t="s">
        <v>18</v>
      </c>
      <c r="H5" s="2" t="s">
        <v>18</v>
      </c>
      <c r="I5" s="2" t="s">
        <v>18</v>
      </c>
      <c r="J5" s="2" t="s">
        <v>14</v>
      </c>
      <c r="K5" s="2" t="s">
        <v>14</v>
      </c>
      <c r="L5" s="7" t="s">
        <v>18</v>
      </c>
      <c r="M5" s="7" t="s">
        <v>18</v>
      </c>
      <c r="N5" s="7" t="s">
        <v>18</v>
      </c>
      <c r="O5" s="7" t="s">
        <v>18</v>
      </c>
      <c r="P5" s="7" t="s">
        <v>14</v>
      </c>
      <c r="Q5" s="7" t="s">
        <v>18</v>
      </c>
      <c r="R5" s="7" t="s">
        <v>18</v>
      </c>
      <c r="S5" s="7" t="s">
        <v>18</v>
      </c>
      <c r="T5" s="7" t="s">
        <v>14</v>
      </c>
      <c r="U5" s="7" t="s">
        <v>18</v>
      </c>
      <c r="V5" s="7" t="s">
        <v>18</v>
      </c>
      <c r="W5" s="7" t="s">
        <v>18</v>
      </c>
      <c r="X5" s="7" t="s">
        <v>18</v>
      </c>
      <c r="Y5" s="7" t="s">
        <v>18</v>
      </c>
      <c r="Z5" s="7" t="s">
        <v>18</v>
      </c>
      <c r="AA5" s="7" t="s">
        <v>18</v>
      </c>
      <c r="AB5" s="7" t="s">
        <v>18</v>
      </c>
      <c r="AC5" s="8" t="s">
        <v>18</v>
      </c>
      <c r="AD5" s="8" t="s">
        <v>18</v>
      </c>
      <c r="AE5" s="7" t="s">
        <v>14</v>
      </c>
      <c r="AF5" s="7" t="s">
        <v>14</v>
      </c>
      <c r="AG5" s="8" t="s">
        <v>18</v>
      </c>
      <c r="AH5" s="8" t="s">
        <v>18</v>
      </c>
      <c r="AI5" s="13" t="s">
        <v>18</v>
      </c>
      <c r="AJ5" s="8" t="s">
        <v>18</v>
      </c>
      <c r="AK5" s="13" t="s">
        <v>25</v>
      </c>
      <c r="AL5" s="8" t="s">
        <v>18</v>
      </c>
      <c r="AM5" s="7" t="s">
        <v>14</v>
      </c>
      <c r="AN5" s="7"/>
      <c r="AO5" s="2">
        <f>COUNTIF(B5:AM5,"Autre commune")</f>
        <v>1</v>
      </c>
      <c r="AP5" s="2">
        <f>COUNTIF(B5:AM5,"Jussel")</f>
        <v>9</v>
      </c>
      <c r="AQ5" s="2">
        <f>COUNTIF(B5:AM5,"Village/Autre hameau")</f>
        <v>28</v>
      </c>
      <c r="AR5" s="9">
        <f>SUM(AO5:AQ5)</f>
        <v>38</v>
      </c>
      <c r="AU5" s="14" t="s">
        <v>84</v>
      </c>
      <c r="AW5" s="1" t="s">
        <v>126</v>
      </c>
      <c r="AX5" s="1">
        <v>16</v>
      </c>
    </row>
    <row r="6" spans="1:50">
      <c r="A6" s="1" t="s">
        <v>20</v>
      </c>
      <c r="B6" s="2">
        <v>2</v>
      </c>
      <c r="C6" s="2">
        <v>1</v>
      </c>
      <c r="D6" s="2">
        <v>1</v>
      </c>
      <c r="E6" s="2">
        <v>2</v>
      </c>
      <c r="F6" s="2">
        <v>2</v>
      </c>
      <c r="G6" s="2">
        <v>2</v>
      </c>
      <c r="H6" s="2">
        <v>2</v>
      </c>
      <c r="I6" s="2">
        <v>2</v>
      </c>
      <c r="J6" s="2">
        <v>1</v>
      </c>
      <c r="K6" s="2">
        <v>2</v>
      </c>
      <c r="L6" s="2">
        <v>2</v>
      </c>
      <c r="M6" s="2">
        <v>3</v>
      </c>
      <c r="N6" s="2">
        <v>1</v>
      </c>
      <c r="O6" s="2">
        <v>2</v>
      </c>
      <c r="P6" s="2">
        <v>1</v>
      </c>
      <c r="Q6" s="2">
        <v>3</v>
      </c>
      <c r="R6" s="2">
        <v>3</v>
      </c>
      <c r="S6" s="2">
        <v>2</v>
      </c>
      <c r="T6" s="2">
        <v>3</v>
      </c>
      <c r="U6" s="2">
        <v>2</v>
      </c>
      <c r="V6" s="2">
        <v>1</v>
      </c>
      <c r="W6" s="2">
        <v>1</v>
      </c>
      <c r="X6" s="2">
        <v>2</v>
      </c>
      <c r="Y6" s="2">
        <v>2</v>
      </c>
      <c r="Z6" s="2">
        <v>2</v>
      </c>
      <c r="AA6" s="2">
        <v>2</v>
      </c>
      <c r="AB6" s="2">
        <v>2</v>
      </c>
      <c r="AC6" s="13">
        <v>1</v>
      </c>
      <c r="AD6" s="13">
        <v>1</v>
      </c>
      <c r="AE6" s="2">
        <v>3</v>
      </c>
      <c r="AF6" s="2">
        <v>2</v>
      </c>
      <c r="AG6" s="2">
        <v>1</v>
      </c>
      <c r="AH6" s="2">
        <v>2</v>
      </c>
      <c r="AI6" s="2">
        <v>1</v>
      </c>
      <c r="AJ6" s="2">
        <v>2</v>
      </c>
      <c r="AK6" s="2">
        <v>1</v>
      </c>
      <c r="AL6" s="2">
        <v>2</v>
      </c>
      <c r="AM6" s="2">
        <v>1</v>
      </c>
      <c r="AO6" s="9">
        <f>SUMIF(B5:AM5,"Autre commune",B6:AM6)</f>
        <v>1</v>
      </c>
      <c r="AP6" s="2">
        <f>SUMIF(B5:AM5,"Jussel",B6:AM6)</f>
        <v>17</v>
      </c>
      <c r="AQ6" s="9">
        <f>SUMIF(B5:AM5,"Village/Autre hameau",B6:AM6)</f>
        <v>50</v>
      </c>
      <c r="AR6" s="9">
        <f>SUM(AO6:AQ6)</f>
        <v>68</v>
      </c>
      <c r="AT6">
        <f xml:space="preserve"> 150-SUM(AP6:AQ6)</f>
        <v>83</v>
      </c>
      <c r="AU6" s="14" t="s">
        <v>20</v>
      </c>
      <c r="AW6" s="1" t="s">
        <v>123</v>
      </c>
      <c r="AX6" s="1">
        <v>17</v>
      </c>
    </row>
    <row r="7" spans="1:50">
      <c r="A7" s="1"/>
      <c r="AD7" s="13"/>
      <c r="AH7" s="2"/>
      <c r="AO7" s="9"/>
      <c r="AT7" s="14"/>
    </row>
    <row r="8" spans="1:50">
      <c r="AN8" s="9" t="s">
        <v>85</v>
      </c>
      <c r="AP8" s="2" t="s">
        <v>86</v>
      </c>
    </row>
    <row r="9" spans="1:50" s="31" customFormat="1">
      <c r="A9" s="27" t="s">
        <v>130</v>
      </c>
      <c r="B9" s="28">
        <v>2</v>
      </c>
      <c r="C9" s="28"/>
      <c r="D9" s="29">
        <v>1</v>
      </c>
      <c r="E9" s="29"/>
      <c r="F9" s="29"/>
      <c r="G9" s="29">
        <v>2</v>
      </c>
      <c r="H9" s="29"/>
      <c r="I9" s="29"/>
      <c r="J9" s="29">
        <v>1</v>
      </c>
      <c r="K9" s="29">
        <v>2</v>
      </c>
      <c r="L9" s="29"/>
      <c r="M9" s="29"/>
      <c r="N9" s="29"/>
      <c r="O9" s="29"/>
      <c r="P9" s="29"/>
      <c r="Q9" s="29"/>
      <c r="R9" s="29">
        <v>3</v>
      </c>
      <c r="S9" s="29"/>
      <c r="T9" s="29">
        <v>3</v>
      </c>
      <c r="U9" s="29"/>
      <c r="V9" s="29"/>
      <c r="W9" s="29"/>
      <c r="X9" s="29"/>
      <c r="Y9" s="29"/>
      <c r="Z9" s="29"/>
      <c r="AA9" s="29"/>
      <c r="AB9" s="29"/>
      <c r="AC9" s="30"/>
      <c r="AD9" s="29"/>
      <c r="AE9" s="29">
        <v>3</v>
      </c>
      <c r="AF9" s="29">
        <v>2</v>
      </c>
      <c r="AG9" s="29"/>
      <c r="AH9" s="31">
        <v>1</v>
      </c>
      <c r="AI9" s="29"/>
      <c r="AJ9" s="29"/>
      <c r="AK9" s="29"/>
      <c r="AL9" s="29"/>
      <c r="AM9" s="29"/>
      <c r="AN9" s="28">
        <v>1</v>
      </c>
      <c r="AO9" s="29">
        <f>SUMIF(B5:AM5,"Autre commune",B9:AM9)*PoidsRejet</f>
        <v>0</v>
      </c>
      <c r="AP9" s="29">
        <f>SUMIF(B5:AM5,"Jussel",B9:AM9)*PoidsRejet</f>
        <v>13</v>
      </c>
      <c r="AQ9" s="29">
        <f>SUMIF(B5:AM5,"Village/Autre hameau",B9:AM9)*PoidsRejet</f>
        <v>7</v>
      </c>
      <c r="AR9" s="28">
        <f t="shared" ref="AR9:AR14" si="0">SUM(AO9:AQ9)</f>
        <v>20</v>
      </c>
      <c r="AS9" s="105">
        <f>AQ9+AO9</f>
        <v>7</v>
      </c>
    </row>
    <row r="10" spans="1:50" s="36" customFormat="1">
      <c r="A10" s="32" t="s">
        <v>2</v>
      </c>
      <c r="B10" s="33"/>
      <c r="C10" s="33"/>
      <c r="D10" s="34"/>
      <c r="E10" s="34"/>
      <c r="F10" s="34">
        <v>1</v>
      </c>
      <c r="G10" s="34"/>
      <c r="H10" s="34"/>
      <c r="I10" s="34"/>
      <c r="J10" s="34"/>
      <c r="K10" s="34"/>
      <c r="L10" s="34"/>
      <c r="M10" s="34"/>
      <c r="N10" s="34"/>
      <c r="O10" s="34"/>
      <c r="P10" s="34">
        <v>1</v>
      </c>
      <c r="Q10" s="34"/>
      <c r="R10" s="34"/>
      <c r="S10" s="34"/>
      <c r="T10" s="34"/>
      <c r="U10" s="34"/>
      <c r="V10" s="34"/>
      <c r="W10" s="34"/>
      <c r="X10" s="34"/>
      <c r="Y10" s="34"/>
      <c r="Z10" s="34"/>
      <c r="AA10" s="34"/>
      <c r="AB10" s="34">
        <v>1</v>
      </c>
      <c r="AC10" s="35"/>
      <c r="AD10" s="34"/>
      <c r="AE10" s="34"/>
      <c r="AF10" s="34"/>
      <c r="AG10" s="34">
        <v>1</v>
      </c>
      <c r="AH10" s="36">
        <v>1</v>
      </c>
      <c r="AI10" s="34"/>
      <c r="AJ10" s="34"/>
      <c r="AK10" s="34"/>
      <c r="AL10" s="34"/>
      <c r="AM10" s="34">
        <v>1</v>
      </c>
      <c r="AN10" s="52">
        <v>1</v>
      </c>
      <c r="AO10" s="34">
        <f>SUMIF(B5:AM5,"Autre commune",B10:AM10)*PoidsMauvais</f>
        <v>0</v>
      </c>
      <c r="AP10" s="34">
        <f>SUMIF(B5:AM5,"Jussel",B10:AM10)*PoidsMauvais</f>
        <v>3</v>
      </c>
      <c r="AQ10" s="34">
        <f>SUMIF(B5:AM5,"Village/Autre hameau",B10:AM10)*PoidsMauvais</f>
        <v>3</v>
      </c>
      <c r="AR10" s="52">
        <f t="shared" si="0"/>
        <v>6</v>
      </c>
      <c r="AS10" s="64">
        <f>AQ10+AO10</f>
        <v>3</v>
      </c>
    </row>
    <row r="11" spans="1:50" s="41" customFormat="1">
      <c r="A11" s="37" t="s">
        <v>129</v>
      </c>
      <c r="B11" s="38"/>
      <c r="C11" s="38"/>
      <c r="D11" s="39"/>
      <c r="E11" s="39"/>
      <c r="F11" s="39"/>
      <c r="G11" s="39"/>
      <c r="H11" s="39"/>
      <c r="I11" s="39"/>
      <c r="J11" s="39"/>
      <c r="K11" s="39"/>
      <c r="L11" s="39"/>
      <c r="M11" s="39"/>
      <c r="N11" s="39"/>
      <c r="O11" s="39">
        <v>1</v>
      </c>
      <c r="P11" s="39"/>
      <c r="Q11" s="39"/>
      <c r="R11" s="39"/>
      <c r="S11" s="39">
        <v>1</v>
      </c>
      <c r="T11" s="39"/>
      <c r="U11" s="39"/>
      <c r="V11" s="39"/>
      <c r="W11" s="39"/>
      <c r="X11" s="39"/>
      <c r="Y11" s="39"/>
      <c r="Z11" s="39"/>
      <c r="AA11" s="39"/>
      <c r="AB11" s="39"/>
      <c r="AC11" s="40"/>
      <c r="AD11" s="39"/>
      <c r="AE11" s="39"/>
      <c r="AF11" s="39"/>
      <c r="AG11" s="39"/>
      <c r="AI11" s="39"/>
      <c r="AJ11" s="39"/>
      <c r="AK11" s="39"/>
      <c r="AL11" s="39"/>
      <c r="AM11" s="39"/>
      <c r="AN11" s="53">
        <v>1</v>
      </c>
      <c r="AO11" s="39">
        <f>SUMIF(B5:AM5,"Autre commune",B11:AM11)*PoidsNeutre</f>
        <v>0</v>
      </c>
      <c r="AP11" s="39">
        <f>SUMIF(B5:AM5,"Jussel",B11:AM11)*PoidsNeutre</f>
        <v>0</v>
      </c>
      <c r="AQ11" s="39">
        <f>SUMIF(B5:AM5,"Village/Autre hameau",B11:AM11)*PoidsNeutre</f>
        <v>2</v>
      </c>
      <c r="AR11" s="53">
        <f t="shared" si="0"/>
        <v>2</v>
      </c>
      <c r="AS11" s="64">
        <f>AQ11+AO11</f>
        <v>2</v>
      </c>
    </row>
    <row r="12" spans="1:50" s="46" customFormat="1">
      <c r="A12" s="42" t="s">
        <v>3</v>
      </c>
      <c r="B12" s="43"/>
      <c r="C12" s="43">
        <v>1</v>
      </c>
      <c r="D12" s="44"/>
      <c r="E12" s="44">
        <v>2</v>
      </c>
      <c r="F12" s="44">
        <v>1</v>
      </c>
      <c r="G12" s="44"/>
      <c r="H12" s="44">
        <v>2</v>
      </c>
      <c r="I12" s="44">
        <v>2</v>
      </c>
      <c r="J12" s="44"/>
      <c r="K12" s="44"/>
      <c r="L12" s="44"/>
      <c r="M12" s="44"/>
      <c r="N12" s="44">
        <v>1</v>
      </c>
      <c r="O12" s="44">
        <v>1</v>
      </c>
      <c r="P12" s="44"/>
      <c r="Q12" s="44">
        <v>3</v>
      </c>
      <c r="R12" s="44"/>
      <c r="S12" s="44">
        <v>1</v>
      </c>
      <c r="T12" s="44"/>
      <c r="U12" s="44"/>
      <c r="V12" s="44"/>
      <c r="W12" s="44"/>
      <c r="X12" s="44">
        <v>1</v>
      </c>
      <c r="Y12" s="44"/>
      <c r="Z12" s="44">
        <v>2</v>
      </c>
      <c r="AA12" s="44">
        <v>1</v>
      </c>
      <c r="AB12" s="44"/>
      <c r="AC12" s="45">
        <v>1</v>
      </c>
      <c r="AD12" s="44"/>
      <c r="AE12" s="44"/>
      <c r="AF12" s="44"/>
      <c r="AG12" s="44"/>
      <c r="AI12" s="44"/>
      <c r="AJ12" s="44">
        <v>2</v>
      </c>
      <c r="AK12" s="44">
        <v>1</v>
      </c>
      <c r="AL12" s="44">
        <v>2</v>
      </c>
      <c r="AM12" s="44"/>
      <c r="AN12" s="54">
        <v>1</v>
      </c>
      <c r="AO12" s="44">
        <f>SUMIF(B5:AM5,"Autre commune",B12:AM12)*PoidsBon</f>
        <v>1</v>
      </c>
      <c r="AP12" s="44">
        <f>SUMIF(B5:AM5,"Jussel",B12:AM12)*PoidsBon</f>
        <v>1</v>
      </c>
      <c r="AQ12" s="44">
        <v>22</v>
      </c>
      <c r="AR12" s="54">
        <f t="shared" si="0"/>
        <v>24</v>
      </c>
      <c r="AS12" s="64">
        <f>AQ12+AO12</f>
        <v>23</v>
      </c>
    </row>
    <row r="13" spans="1:50" s="51" customFormat="1">
      <c r="A13" s="47" t="s">
        <v>4</v>
      </c>
      <c r="B13" s="48"/>
      <c r="C13" s="48"/>
      <c r="D13" s="49"/>
      <c r="E13" s="49"/>
      <c r="F13" s="49"/>
      <c r="G13" s="49"/>
      <c r="H13" s="49"/>
      <c r="I13" s="49"/>
      <c r="J13" s="49"/>
      <c r="K13" s="49"/>
      <c r="L13" s="49">
        <v>2</v>
      </c>
      <c r="M13" s="49">
        <v>3</v>
      </c>
      <c r="N13" s="49"/>
      <c r="O13" s="49"/>
      <c r="P13" s="49"/>
      <c r="Q13" s="49"/>
      <c r="R13" s="49"/>
      <c r="S13" s="49"/>
      <c r="T13" s="49"/>
      <c r="U13" s="49">
        <v>2</v>
      </c>
      <c r="V13" s="49">
        <v>1</v>
      </c>
      <c r="W13" s="49">
        <v>1</v>
      </c>
      <c r="X13" s="49">
        <v>1</v>
      </c>
      <c r="Y13" s="49">
        <v>2</v>
      </c>
      <c r="Z13" s="49"/>
      <c r="AA13" s="49">
        <v>1</v>
      </c>
      <c r="AB13" s="49">
        <v>1</v>
      </c>
      <c r="AC13" s="50"/>
      <c r="AD13" s="49">
        <v>1</v>
      </c>
      <c r="AE13" s="49"/>
      <c r="AF13" s="49"/>
      <c r="AG13" s="49"/>
      <c r="AI13" s="49">
        <v>1</v>
      </c>
      <c r="AJ13" s="49"/>
      <c r="AK13" s="49"/>
      <c r="AL13" s="49"/>
      <c r="AM13" s="49"/>
      <c r="AN13" s="55">
        <v>1</v>
      </c>
      <c r="AO13" s="49">
        <f>SUMIF(B5:AM5,"Autre commune",B13:AM13)*PoidsExcelllent</f>
        <v>0</v>
      </c>
      <c r="AP13" s="49">
        <f>SUMIF(B5:AM5,"Jussel",B13:AM13)*PoidsExcelllent</f>
        <v>0</v>
      </c>
      <c r="AQ13" s="49">
        <f>SUMIF(B5:AM5,"Village/Autre hameau",B13:AM13)*PoidsExcelllent</f>
        <v>16</v>
      </c>
      <c r="AR13" s="55">
        <f t="shared" si="0"/>
        <v>16</v>
      </c>
      <c r="AS13" s="106">
        <f>AQ13+AO13</f>
        <v>16</v>
      </c>
    </row>
    <row r="14" spans="1:50" s="63" customFormat="1">
      <c r="A14" s="59" t="s">
        <v>87</v>
      </c>
      <c r="B14" s="60"/>
      <c r="C14" s="60"/>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2"/>
      <c r="AD14" s="61"/>
      <c r="AE14" s="61"/>
      <c r="AF14" s="61"/>
      <c r="AG14" s="61"/>
      <c r="AI14" s="61"/>
      <c r="AJ14" s="61"/>
      <c r="AK14" s="61"/>
      <c r="AL14" s="61"/>
      <c r="AM14" s="61"/>
      <c r="AN14" s="64"/>
      <c r="AO14" s="61">
        <f>SUM(AO9:AO13)</f>
        <v>1</v>
      </c>
      <c r="AP14" s="61">
        <f>SUM(AP9:AP13)</f>
        <v>17</v>
      </c>
      <c r="AQ14" s="61">
        <f>SUM(AQ9:AQ13)</f>
        <v>50</v>
      </c>
      <c r="AR14" s="64">
        <f t="shared" si="0"/>
        <v>68</v>
      </c>
      <c r="AS14" s="64"/>
    </row>
    <row r="15" spans="1:50">
      <c r="A15" s="4"/>
      <c r="B15" s="7"/>
      <c r="C15" s="7"/>
    </row>
    <row r="16" spans="1:50" s="24" customFormat="1">
      <c r="A16" s="20" t="s">
        <v>5</v>
      </c>
      <c r="B16" s="21"/>
      <c r="C16" s="21">
        <v>1</v>
      </c>
      <c r="D16" s="22"/>
      <c r="E16" s="22">
        <v>2</v>
      </c>
      <c r="F16" s="22">
        <v>1</v>
      </c>
      <c r="G16" s="22"/>
      <c r="H16" s="22">
        <v>2</v>
      </c>
      <c r="I16" s="22"/>
      <c r="J16" s="22"/>
      <c r="K16" s="22">
        <v>1</v>
      </c>
      <c r="L16" s="22">
        <v>2</v>
      </c>
      <c r="M16" s="22">
        <v>3</v>
      </c>
      <c r="N16" s="22"/>
      <c r="O16" s="22"/>
      <c r="P16" s="22">
        <v>1</v>
      </c>
      <c r="Q16" s="22">
        <v>3</v>
      </c>
      <c r="R16" s="22"/>
      <c r="S16" s="22">
        <v>2</v>
      </c>
      <c r="T16" s="22"/>
      <c r="U16" s="22">
        <v>2</v>
      </c>
      <c r="V16" s="22">
        <v>1</v>
      </c>
      <c r="W16" s="22">
        <v>1</v>
      </c>
      <c r="X16" s="22">
        <v>1</v>
      </c>
      <c r="Y16" s="22">
        <v>2</v>
      </c>
      <c r="Z16" s="22">
        <v>2</v>
      </c>
      <c r="AA16" s="22">
        <v>1</v>
      </c>
      <c r="AB16" s="22">
        <v>1</v>
      </c>
      <c r="AC16" s="23">
        <v>1</v>
      </c>
      <c r="AD16" s="22">
        <v>1</v>
      </c>
      <c r="AE16" s="22"/>
      <c r="AF16" s="22"/>
      <c r="AG16" s="22"/>
      <c r="AI16" s="22">
        <v>1</v>
      </c>
      <c r="AJ16" s="22">
        <v>2</v>
      </c>
      <c r="AK16" s="22">
        <v>1</v>
      </c>
      <c r="AL16" s="22">
        <v>2</v>
      </c>
      <c r="AM16" s="22">
        <v>1</v>
      </c>
      <c r="AN16" s="22">
        <v>1</v>
      </c>
      <c r="AO16" s="22">
        <f>SUMIF(B5:AM5,"Autre commune",B16:AM16)</f>
        <v>1</v>
      </c>
      <c r="AP16" s="22">
        <f>SUMIF(B5:AM5,"Jussel",B16:AM16)</f>
        <v>4</v>
      </c>
      <c r="AQ16" s="56">
        <f>SUMIF(B5:AM5,"Village/Autre hameau",B16:AM16)</f>
        <v>33</v>
      </c>
      <c r="AR16" s="56">
        <f>SUM(AO16:AQ16)</f>
        <v>38</v>
      </c>
      <c r="AS16" s="103"/>
    </row>
    <row r="17" spans="1:50" s="24" customFormat="1">
      <c r="A17" s="25" t="s">
        <v>6</v>
      </c>
      <c r="B17" s="26"/>
      <c r="C17" s="21">
        <v>1</v>
      </c>
      <c r="D17" s="22"/>
      <c r="E17" s="22">
        <v>2</v>
      </c>
      <c r="F17" s="22">
        <v>1</v>
      </c>
      <c r="G17" s="22"/>
      <c r="H17" s="22">
        <v>2</v>
      </c>
      <c r="I17" s="22">
        <v>1</v>
      </c>
      <c r="J17" s="22"/>
      <c r="K17" s="22"/>
      <c r="L17" s="22">
        <v>2</v>
      </c>
      <c r="M17" s="22">
        <v>3</v>
      </c>
      <c r="N17" s="22">
        <v>1</v>
      </c>
      <c r="O17" s="22"/>
      <c r="P17" s="22"/>
      <c r="Q17" s="22">
        <v>3</v>
      </c>
      <c r="R17" s="22"/>
      <c r="S17" s="22">
        <v>2</v>
      </c>
      <c r="T17" s="22"/>
      <c r="U17" s="22">
        <v>2</v>
      </c>
      <c r="V17" s="22">
        <v>1</v>
      </c>
      <c r="W17" s="22">
        <v>1</v>
      </c>
      <c r="X17" s="22">
        <v>2</v>
      </c>
      <c r="Y17" s="22">
        <v>2</v>
      </c>
      <c r="Z17" s="22">
        <v>2</v>
      </c>
      <c r="AA17" s="22">
        <v>2</v>
      </c>
      <c r="AB17" s="22">
        <v>1</v>
      </c>
      <c r="AC17" s="23">
        <v>1</v>
      </c>
      <c r="AD17" s="22">
        <v>1</v>
      </c>
      <c r="AE17" s="22"/>
      <c r="AF17" s="22"/>
      <c r="AG17" s="22"/>
      <c r="AI17" s="22">
        <v>1</v>
      </c>
      <c r="AJ17" s="22">
        <v>2</v>
      </c>
      <c r="AK17" s="22">
        <v>1</v>
      </c>
      <c r="AL17" s="22"/>
      <c r="AM17" s="22"/>
      <c r="AN17" s="22">
        <v>1</v>
      </c>
      <c r="AO17" s="22">
        <f>SUMIF(B5:AM5,"Autre commune",B17:AM17)</f>
        <v>1</v>
      </c>
      <c r="AP17" s="22">
        <f>SUMIF(B5:AM5,"Jussel",B17:AM17)</f>
        <v>1</v>
      </c>
      <c r="AQ17" s="56">
        <f>SUMIF(B5:AM5,"Village/Autre hameau",B17:AM17)</f>
        <v>35</v>
      </c>
      <c r="AR17" s="56">
        <f>SUM(AO17:AQ17)</f>
        <v>37</v>
      </c>
      <c r="AS17" s="103"/>
    </row>
    <row r="18" spans="1:50" s="24" customFormat="1">
      <c r="A18" s="25" t="s">
        <v>7</v>
      </c>
      <c r="B18" s="26"/>
      <c r="C18" s="21">
        <v>1</v>
      </c>
      <c r="D18" s="22"/>
      <c r="E18" s="22">
        <v>2</v>
      </c>
      <c r="F18" s="22"/>
      <c r="G18" s="22"/>
      <c r="H18" s="22">
        <v>2</v>
      </c>
      <c r="I18" s="22">
        <v>2</v>
      </c>
      <c r="J18" s="22"/>
      <c r="K18" s="22">
        <v>1</v>
      </c>
      <c r="L18" s="22">
        <v>2</v>
      </c>
      <c r="M18" s="22">
        <v>3</v>
      </c>
      <c r="N18" s="22">
        <v>1</v>
      </c>
      <c r="O18" s="22">
        <v>2</v>
      </c>
      <c r="P18" s="22"/>
      <c r="Q18" s="22">
        <v>3</v>
      </c>
      <c r="R18" s="22"/>
      <c r="S18" s="22">
        <v>2</v>
      </c>
      <c r="T18" s="22"/>
      <c r="U18" s="22">
        <v>2</v>
      </c>
      <c r="V18" s="22">
        <v>1</v>
      </c>
      <c r="W18" s="22">
        <v>1</v>
      </c>
      <c r="X18" s="22">
        <v>2</v>
      </c>
      <c r="Y18" s="22">
        <v>2</v>
      </c>
      <c r="Z18" s="22">
        <v>2</v>
      </c>
      <c r="AA18" s="22">
        <v>2</v>
      </c>
      <c r="AB18" s="22">
        <v>2</v>
      </c>
      <c r="AC18" s="23">
        <v>1</v>
      </c>
      <c r="AD18" s="22">
        <v>1</v>
      </c>
      <c r="AE18" s="22"/>
      <c r="AF18" s="22"/>
      <c r="AG18" s="22"/>
      <c r="AH18" s="24">
        <v>1</v>
      </c>
      <c r="AI18" s="22">
        <v>1</v>
      </c>
      <c r="AJ18" s="22">
        <v>2</v>
      </c>
      <c r="AK18" s="22"/>
      <c r="AL18" s="22">
        <v>2</v>
      </c>
      <c r="AM18" s="22">
        <v>1</v>
      </c>
      <c r="AN18" s="22">
        <v>1</v>
      </c>
      <c r="AO18" s="22">
        <f>SUMIF(B5:AM5,"Autre commune",B18:AM18)</f>
        <v>0</v>
      </c>
      <c r="AP18" s="22">
        <f>SUMIF(B5:AM5,"Jussel",B18:AM18)</f>
        <v>2</v>
      </c>
      <c r="AQ18" s="56">
        <f>SUMIF(B5:AM5,"Village/Autre hameau",B18:AM18)</f>
        <v>42</v>
      </c>
      <c r="AR18" s="56">
        <f>SUM(AO18:AQ18)</f>
        <v>44</v>
      </c>
      <c r="AS18" s="103"/>
    </row>
    <row r="19" spans="1:50" s="24" customFormat="1" ht="15.75" thickBot="1">
      <c r="A19" s="25" t="s">
        <v>8</v>
      </c>
      <c r="B19" s="26"/>
      <c r="C19" s="21">
        <v>1</v>
      </c>
      <c r="D19" s="22"/>
      <c r="E19" s="22">
        <v>2</v>
      </c>
      <c r="F19" s="22"/>
      <c r="G19" s="22"/>
      <c r="H19" s="22">
        <v>2</v>
      </c>
      <c r="I19" s="22">
        <v>2</v>
      </c>
      <c r="J19" s="22"/>
      <c r="K19" s="22"/>
      <c r="L19" s="22">
        <v>2</v>
      </c>
      <c r="M19" s="22">
        <v>3</v>
      </c>
      <c r="N19" s="22">
        <v>1</v>
      </c>
      <c r="O19" s="22"/>
      <c r="P19" s="22"/>
      <c r="Q19" s="22">
        <v>3</v>
      </c>
      <c r="R19" s="22"/>
      <c r="S19" s="22"/>
      <c r="T19" s="22"/>
      <c r="U19" s="22">
        <v>2</v>
      </c>
      <c r="V19" s="22">
        <v>1</v>
      </c>
      <c r="W19" s="22">
        <v>1</v>
      </c>
      <c r="X19" s="22">
        <v>1</v>
      </c>
      <c r="Y19" s="22">
        <v>2</v>
      </c>
      <c r="Z19" s="22">
        <v>1</v>
      </c>
      <c r="AA19" s="22">
        <v>2</v>
      </c>
      <c r="AB19" s="22">
        <v>1</v>
      </c>
      <c r="AC19" s="23"/>
      <c r="AD19" s="22">
        <v>1</v>
      </c>
      <c r="AE19" s="22"/>
      <c r="AF19" s="22"/>
      <c r="AG19" s="22"/>
      <c r="AI19" s="22">
        <v>1</v>
      </c>
      <c r="AJ19" s="22">
        <v>2</v>
      </c>
      <c r="AK19" s="22"/>
      <c r="AL19" s="22">
        <v>2</v>
      </c>
      <c r="AM19" s="22"/>
      <c r="AN19" s="22">
        <v>1</v>
      </c>
      <c r="AO19" s="22">
        <f>SUMIF(B5:AM5,"Autre commune",B19:AM19)</f>
        <v>0</v>
      </c>
      <c r="AP19" s="22">
        <f>SUMIF(B5:AM5,"Jussel",B19:AM19)</f>
        <v>0</v>
      </c>
      <c r="AQ19" s="56">
        <f>SUMIF(B5:AM5,"Village/Autre hameau",B19:AM19)</f>
        <v>33</v>
      </c>
      <c r="AR19" s="56">
        <f>SUM(AO19:AQ19)</f>
        <v>33</v>
      </c>
      <c r="AS19" s="103"/>
    </row>
    <row r="20" spans="1:50" s="70" customFormat="1" ht="15.75" thickBot="1">
      <c r="A20" s="65"/>
      <c r="B20" s="66"/>
      <c r="C20" s="67"/>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9"/>
      <c r="AD20" s="68"/>
      <c r="AE20" s="68"/>
      <c r="AF20" s="68"/>
      <c r="AG20" s="68"/>
      <c r="AI20" s="68"/>
      <c r="AJ20" s="68"/>
      <c r="AK20" s="68"/>
      <c r="AL20" s="68"/>
      <c r="AM20" s="68"/>
      <c r="AN20" s="68"/>
      <c r="AO20" s="68">
        <f>SUM(AO16:AO19)</f>
        <v>2</v>
      </c>
      <c r="AP20" s="68">
        <f>SUM(AP16:AP19)</f>
        <v>7</v>
      </c>
      <c r="AQ20" s="68">
        <f>SUM(AQ16:AQ19)</f>
        <v>143</v>
      </c>
      <c r="AR20" s="99">
        <f>SUM(AO20:AQ20)</f>
        <v>152</v>
      </c>
      <c r="AS20" s="61"/>
    </row>
    <row r="21" spans="1:50">
      <c r="A21" s="4"/>
      <c r="B21" s="7"/>
      <c r="C21" s="7"/>
    </row>
    <row r="22" spans="1:50" s="19" customFormat="1">
      <c r="A22" s="15" t="s">
        <v>9</v>
      </c>
      <c r="B22" s="16">
        <v>2</v>
      </c>
      <c r="C22" s="17">
        <v>1</v>
      </c>
      <c r="D22" s="16">
        <v>1</v>
      </c>
      <c r="E22" s="16"/>
      <c r="F22" s="16"/>
      <c r="G22" s="16">
        <v>2</v>
      </c>
      <c r="H22" s="16">
        <v>2</v>
      </c>
      <c r="I22" s="16"/>
      <c r="J22" s="16">
        <v>1</v>
      </c>
      <c r="K22" s="16">
        <v>2</v>
      </c>
      <c r="L22" s="16"/>
      <c r="M22" s="16"/>
      <c r="N22" s="16"/>
      <c r="O22" s="16"/>
      <c r="P22" s="16">
        <v>1</v>
      </c>
      <c r="Q22" s="16">
        <v>3</v>
      </c>
      <c r="R22" s="16">
        <v>3</v>
      </c>
      <c r="S22" s="16">
        <v>2</v>
      </c>
      <c r="T22" s="16">
        <v>3</v>
      </c>
      <c r="U22" s="16"/>
      <c r="V22" s="16"/>
      <c r="W22" s="16"/>
      <c r="X22" s="16">
        <v>1</v>
      </c>
      <c r="Y22" s="16"/>
      <c r="Z22" s="16"/>
      <c r="AA22" s="16"/>
      <c r="AB22" s="16">
        <v>2</v>
      </c>
      <c r="AC22" s="18"/>
      <c r="AD22" s="16"/>
      <c r="AE22" s="16">
        <v>3</v>
      </c>
      <c r="AF22" s="16">
        <v>2</v>
      </c>
      <c r="AG22" s="16">
        <v>1</v>
      </c>
      <c r="AH22" s="19">
        <v>2</v>
      </c>
      <c r="AI22" s="16"/>
      <c r="AJ22" s="16"/>
      <c r="AK22" s="16"/>
      <c r="AL22" s="16"/>
      <c r="AM22" s="16">
        <v>1</v>
      </c>
      <c r="AN22" s="16">
        <v>1</v>
      </c>
      <c r="AO22" s="16">
        <f>SUMIF(B5:AM5,"Autre commune",B22:AM22)</f>
        <v>0</v>
      </c>
      <c r="AP22" s="16">
        <f>SUMIF(B5:AM5,"Jussel",B22:AM22)</f>
        <v>15</v>
      </c>
      <c r="AQ22" s="57">
        <f>SUMIF(B5:AM5,"Village/Autre hameau",B22:AM22)</f>
        <v>20</v>
      </c>
      <c r="AR22" s="57">
        <f>SUM(AO22:AQ22)</f>
        <v>35</v>
      </c>
      <c r="AS22" s="103"/>
    </row>
    <row r="23" spans="1:50" s="19" customFormat="1">
      <c r="A23" s="15" t="s">
        <v>10</v>
      </c>
      <c r="B23" s="16">
        <v>2</v>
      </c>
      <c r="C23" s="17">
        <v>1</v>
      </c>
      <c r="D23" s="16">
        <v>1</v>
      </c>
      <c r="E23" s="16"/>
      <c r="F23" s="16"/>
      <c r="G23" s="16">
        <v>2</v>
      </c>
      <c r="H23" s="16">
        <v>2</v>
      </c>
      <c r="I23" s="16"/>
      <c r="J23" s="16">
        <v>1</v>
      </c>
      <c r="K23" s="16"/>
      <c r="L23" s="16"/>
      <c r="M23" s="16"/>
      <c r="N23" s="16"/>
      <c r="O23" s="16"/>
      <c r="P23" s="16"/>
      <c r="Q23" s="16"/>
      <c r="R23" s="16"/>
      <c r="S23" s="16">
        <v>2</v>
      </c>
      <c r="T23" s="16">
        <v>3</v>
      </c>
      <c r="U23" s="16"/>
      <c r="V23" s="16"/>
      <c r="W23" s="16"/>
      <c r="X23" s="16"/>
      <c r="Y23" s="16"/>
      <c r="Z23" s="16">
        <v>2</v>
      </c>
      <c r="AA23" s="16">
        <v>1</v>
      </c>
      <c r="AB23" s="16"/>
      <c r="AC23" s="18"/>
      <c r="AD23" s="16"/>
      <c r="AE23" s="16">
        <v>3</v>
      </c>
      <c r="AF23" s="16"/>
      <c r="AG23" s="16">
        <v>1</v>
      </c>
      <c r="AH23" s="19">
        <v>2</v>
      </c>
      <c r="AI23" s="16"/>
      <c r="AJ23" s="16"/>
      <c r="AK23" s="16">
        <v>1</v>
      </c>
      <c r="AL23" s="16"/>
      <c r="AM23" s="16">
        <v>1</v>
      </c>
      <c r="AN23" s="16">
        <v>1</v>
      </c>
      <c r="AO23" s="16">
        <f>SUMIF(B5:AM5,"Autre commune",B23:AM23)</f>
        <v>1</v>
      </c>
      <c r="AP23" s="16">
        <f>SUMIF(B5:AM5,"Jussel",B23:AM23)</f>
        <v>10</v>
      </c>
      <c r="AQ23" s="57">
        <f>SUMIF(B5:AM5,"Village/Autre hameau",B23:AM23)</f>
        <v>14</v>
      </c>
      <c r="AR23" s="57">
        <f>SUM(AO23:AQ23)</f>
        <v>25</v>
      </c>
      <c r="AS23" s="103"/>
      <c r="AT23" s="19" t="s">
        <v>131</v>
      </c>
      <c r="AW23" s="19" t="s">
        <v>14</v>
      </c>
      <c r="AX23" s="19" t="s">
        <v>128</v>
      </c>
    </row>
    <row r="24" spans="1:50" s="19" customFormat="1">
      <c r="A24" s="15" t="s">
        <v>11</v>
      </c>
      <c r="B24" s="16">
        <v>2</v>
      </c>
      <c r="C24" s="17">
        <v>1</v>
      </c>
      <c r="D24" s="16">
        <v>1</v>
      </c>
      <c r="E24" s="16"/>
      <c r="F24" s="16">
        <v>1</v>
      </c>
      <c r="G24" s="16">
        <v>2</v>
      </c>
      <c r="H24" s="16">
        <v>2</v>
      </c>
      <c r="I24" s="16"/>
      <c r="J24" s="16">
        <v>1</v>
      </c>
      <c r="K24" s="16">
        <v>2</v>
      </c>
      <c r="L24" s="16"/>
      <c r="M24" s="16"/>
      <c r="N24" s="16"/>
      <c r="O24" s="16">
        <v>1</v>
      </c>
      <c r="P24" s="16">
        <v>1</v>
      </c>
      <c r="Q24" s="16"/>
      <c r="R24" s="16">
        <v>3</v>
      </c>
      <c r="S24" s="16"/>
      <c r="T24" s="16">
        <v>3</v>
      </c>
      <c r="U24" s="16"/>
      <c r="V24" s="16"/>
      <c r="W24" s="16"/>
      <c r="X24" s="16"/>
      <c r="Y24" s="16"/>
      <c r="Z24" s="16"/>
      <c r="AA24" s="16"/>
      <c r="AB24" s="16"/>
      <c r="AC24" s="18"/>
      <c r="AD24" s="16"/>
      <c r="AE24" s="16">
        <v>3</v>
      </c>
      <c r="AF24" s="16">
        <v>2</v>
      </c>
      <c r="AG24" s="16">
        <v>1</v>
      </c>
      <c r="AH24" s="19">
        <v>2</v>
      </c>
      <c r="AI24" s="16"/>
      <c r="AJ24" s="16"/>
      <c r="AK24" s="16">
        <v>1</v>
      </c>
      <c r="AL24" s="16"/>
      <c r="AM24" s="16">
        <v>1</v>
      </c>
      <c r="AN24" s="16">
        <v>1</v>
      </c>
      <c r="AO24" s="16">
        <f>SUMIF(B5:AM5,"Autre commune",B24:AM24)</f>
        <v>1</v>
      </c>
      <c r="AP24" s="16">
        <f>SUMIF(B5:AM5,"Jussel",B24:AM24)</f>
        <v>16</v>
      </c>
      <c r="AQ24" s="57">
        <f>SUMIF(B5:AM5,"Village/Autre hameau",B24:AM24)</f>
        <v>13</v>
      </c>
      <c r="AR24" s="57">
        <f>SUM(AO24:AQ24)</f>
        <v>30</v>
      </c>
      <c r="AS24" s="103"/>
    </row>
    <row r="25" spans="1:50" s="19" customFormat="1" ht="15.75" thickBot="1">
      <c r="A25" s="15" t="s">
        <v>12</v>
      </c>
      <c r="B25" s="16">
        <v>2</v>
      </c>
      <c r="C25" s="17">
        <v>1</v>
      </c>
      <c r="D25" s="16"/>
      <c r="E25" s="16">
        <v>2</v>
      </c>
      <c r="F25" s="16">
        <v>1</v>
      </c>
      <c r="G25" s="16">
        <v>2</v>
      </c>
      <c r="H25" s="16">
        <v>2</v>
      </c>
      <c r="I25" s="16"/>
      <c r="J25" s="16">
        <v>1</v>
      </c>
      <c r="K25" s="16">
        <v>2</v>
      </c>
      <c r="L25" s="16"/>
      <c r="M25" s="16"/>
      <c r="N25" s="16"/>
      <c r="O25" s="16">
        <v>2</v>
      </c>
      <c r="P25" s="16">
        <v>1</v>
      </c>
      <c r="Q25" s="16">
        <v>3</v>
      </c>
      <c r="R25" s="16">
        <v>3</v>
      </c>
      <c r="S25" s="16"/>
      <c r="T25" s="16">
        <v>3</v>
      </c>
      <c r="U25" s="16"/>
      <c r="V25" s="16"/>
      <c r="W25" s="16"/>
      <c r="X25" s="16"/>
      <c r="Y25" s="16"/>
      <c r="Z25" s="16"/>
      <c r="AA25" s="16"/>
      <c r="AB25" s="16"/>
      <c r="AC25" s="18">
        <v>1</v>
      </c>
      <c r="AD25" s="16"/>
      <c r="AE25" s="16">
        <v>3</v>
      </c>
      <c r="AF25" s="16">
        <v>2</v>
      </c>
      <c r="AG25" s="16">
        <v>1</v>
      </c>
      <c r="AH25" s="19">
        <v>2</v>
      </c>
      <c r="AI25" s="16"/>
      <c r="AJ25" s="16"/>
      <c r="AK25" s="16"/>
      <c r="AL25" s="16"/>
      <c r="AM25" s="16">
        <v>1</v>
      </c>
      <c r="AN25" s="16">
        <v>1</v>
      </c>
      <c r="AO25" s="16">
        <f>SUMIF(B8:AM8,"Autre commune",B25:AM25)</f>
        <v>0</v>
      </c>
      <c r="AP25" s="16">
        <f>SUMIF(B5:AM5,"Jussel",B25:AM25)</f>
        <v>16</v>
      </c>
      <c r="AQ25" s="57">
        <f>SUMIF(B5:AM5,"Village/Autre hameau",B25:AM25)</f>
        <v>19</v>
      </c>
      <c r="AR25" s="57">
        <f>SUM(AO25:AQ25)</f>
        <v>35</v>
      </c>
      <c r="AS25" s="103"/>
    </row>
    <row r="26" spans="1:50" s="70" customFormat="1" ht="15.75" thickBot="1">
      <c r="A26" s="72"/>
      <c r="B26" s="68"/>
      <c r="C26" s="67"/>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9"/>
      <c r="AD26" s="68"/>
      <c r="AE26" s="68"/>
      <c r="AF26" s="68"/>
      <c r="AG26" s="68"/>
      <c r="AI26" s="68"/>
      <c r="AJ26" s="68"/>
      <c r="AK26" s="68"/>
      <c r="AL26" s="68"/>
      <c r="AM26" s="68"/>
      <c r="AN26" s="68"/>
      <c r="AO26" s="68">
        <f t="shared" ref="AO26" si="1">SUM(AO22:AO25)</f>
        <v>2</v>
      </c>
      <c r="AP26" s="68">
        <f>SUM(AP22:AP25)</f>
        <v>57</v>
      </c>
      <c r="AQ26" s="68">
        <f t="shared" ref="AQ26" si="2">SUM(AQ22:AQ25)</f>
        <v>66</v>
      </c>
      <c r="AR26" s="100">
        <f>SUM(AR22:AR25)</f>
        <v>125</v>
      </c>
      <c r="AS26" s="61"/>
    </row>
    <row r="27" spans="1:50" s="70" customFormat="1">
      <c r="A27" s="71" t="s">
        <v>88</v>
      </c>
      <c r="B27" s="68"/>
      <c r="C27" s="67"/>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9"/>
      <c r="AD27" s="68"/>
      <c r="AE27" s="68"/>
      <c r="AF27" s="68"/>
      <c r="AG27" s="68"/>
      <c r="AI27" s="68"/>
      <c r="AJ27" s="68"/>
      <c r="AK27" s="68"/>
      <c r="AL27" s="68"/>
      <c r="AM27" s="68"/>
      <c r="AN27" s="68"/>
      <c r="AO27" s="68"/>
      <c r="AP27" s="68"/>
      <c r="AQ27" s="68"/>
      <c r="AR27" s="68"/>
      <c r="AS27" s="68"/>
    </row>
    <row r="28" spans="1:50" s="77" customFormat="1" ht="30">
      <c r="A28" s="78" t="s">
        <v>98</v>
      </c>
      <c r="B28" s="23"/>
      <c r="C28" s="21"/>
      <c r="D28" s="23"/>
      <c r="E28" s="23"/>
      <c r="F28" s="23"/>
      <c r="G28" s="23"/>
      <c r="H28" s="23"/>
      <c r="I28" s="23"/>
      <c r="J28" s="23"/>
      <c r="K28" s="23"/>
      <c r="L28" s="23"/>
      <c r="M28" s="23"/>
      <c r="N28" s="23"/>
      <c r="O28" s="23"/>
      <c r="P28" s="23"/>
      <c r="Q28" s="23"/>
      <c r="R28" s="23"/>
      <c r="S28" s="23">
        <v>1</v>
      </c>
      <c r="T28" s="23"/>
      <c r="U28" s="23">
        <v>1</v>
      </c>
      <c r="V28" s="23">
        <v>1</v>
      </c>
      <c r="W28" s="23"/>
      <c r="X28" s="23"/>
      <c r="Y28" s="23">
        <v>1</v>
      </c>
      <c r="Z28" s="23"/>
      <c r="AA28" s="23">
        <v>1</v>
      </c>
      <c r="AB28" s="23">
        <v>1</v>
      </c>
      <c r="AC28" s="23">
        <v>1</v>
      </c>
      <c r="AD28" s="23"/>
      <c r="AE28" s="23"/>
      <c r="AF28" s="23"/>
      <c r="AG28" s="23"/>
      <c r="AI28" s="23"/>
      <c r="AJ28" s="23"/>
      <c r="AK28" s="23"/>
      <c r="AL28" s="23"/>
      <c r="AM28" s="23"/>
      <c r="AN28" s="23"/>
      <c r="AO28" s="23"/>
      <c r="AP28" s="23"/>
      <c r="AQ28" s="23"/>
      <c r="AR28" s="23">
        <f>SUM(B28:AN28)</f>
        <v>7</v>
      </c>
      <c r="AS28" s="69"/>
    </row>
    <row r="29" spans="1:50" s="77" customFormat="1" ht="15.75" thickBot="1">
      <c r="A29" s="76" t="s">
        <v>95</v>
      </c>
      <c r="B29" s="23"/>
      <c r="C29" s="21"/>
      <c r="D29" s="23"/>
      <c r="E29" s="23"/>
      <c r="F29" s="23"/>
      <c r="G29" s="23"/>
      <c r="H29" s="23"/>
      <c r="I29" s="23"/>
      <c r="J29" s="23"/>
      <c r="K29" s="23"/>
      <c r="L29" s="23"/>
      <c r="M29" s="23"/>
      <c r="N29" s="23"/>
      <c r="O29" s="23"/>
      <c r="P29" s="23"/>
      <c r="Q29" s="23"/>
      <c r="R29" s="23"/>
      <c r="S29" s="23"/>
      <c r="T29" s="23"/>
      <c r="U29" s="23"/>
      <c r="V29" s="23"/>
      <c r="W29" s="23"/>
      <c r="X29" s="23"/>
      <c r="Y29" s="23"/>
      <c r="Z29" s="23"/>
      <c r="AA29" s="23">
        <v>1</v>
      </c>
      <c r="AB29" s="23"/>
      <c r="AC29" s="23"/>
      <c r="AD29" s="23"/>
      <c r="AE29" s="23"/>
      <c r="AF29" s="23"/>
      <c r="AG29" s="23"/>
      <c r="AI29" s="23"/>
      <c r="AJ29" s="23"/>
      <c r="AK29" s="23"/>
      <c r="AL29" s="23"/>
      <c r="AM29" s="23"/>
      <c r="AN29" s="23"/>
      <c r="AO29" s="23"/>
      <c r="AP29" s="23"/>
      <c r="AQ29" s="23"/>
      <c r="AR29" s="23">
        <f>SUM(B29:AN29)</f>
        <v>1</v>
      </c>
      <c r="AS29" s="69"/>
    </row>
    <row r="30" spans="1:50" s="97" customFormat="1" ht="15.75" thickBot="1">
      <c r="A30" s="96"/>
      <c r="B30" s="69"/>
      <c r="C30" s="67"/>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I30" s="69"/>
      <c r="AJ30" s="69"/>
      <c r="AK30" s="69"/>
      <c r="AL30" s="69"/>
      <c r="AM30" s="69"/>
      <c r="AN30" s="69"/>
      <c r="AO30" s="98" t="s">
        <v>125</v>
      </c>
      <c r="AP30" s="69"/>
      <c r="AQ30" s="69"/>
      <c r="AR30" s="101">
        <f>SUM(AR28:AR29)</f>
        <v>8</v>
      </c>
      <c r="AS30" s="60"/>
    </row>
    <row r="31" spans="1:50" s="74" customFormat="1" ht="30">
      <c r="A31" s="73" t="s">
        <v>96</v>
      </c>
      <c r="B31" s="18">
        <v>1</v>
      </c>
      <c r="C31" s="17"/>
      <c r="D31" s="18"/>
      <c r="E31" s="18"/>
      <c r="F31" s="18"/>
      <c r="G31" s="18"/>
      <c r="H31" s="18"/>
      <c r="I31" s="18">
        <v>1</v>
      </c>
      <c r="J31" s="18"/>
      <c r="K31" s="18"/>
      <c r="L31" s="18"/>
      <c r="M31" s="18"/>
      <c r="N31" s="18"/>
      <c r="O31" s="18">
        <v>1</v>
      </c>
      <c r="P31" s="18"/>
      <c r="Q31" s="18"/>
      <c r="R31" s="18"/>
      <c r="S31" s="18"/>
      <c r="T31" s="18"/>
      <c r="U31" s="18"/>
      <c r="V31" s="18"/>
      <c r="W31" s="18"/>
      <c r="X31" s="18"/>
      <c r="Y31" s="18"/>
      <c r="Z31" s="18"/>
      <c r="AA31" s="18"/>
      <c r="AB31" s="18"/>
      <c r="AC31" s="18"/>
      <c r="AD31" s="18"/>
      <c r="AE31" s="18"/>
      <c r="AF31" s="18"/>
      <c r="AG31" s="18"/>
      <c r="AI31" s="18"/>
      <c r="AJ31" s="18"/>
      <c r="AK31" s="18"/>
      <c r="AL31" s="79"/>
      <c r="AM31" s="18">
        <v>1</v>
      </c>
      <c r="AN31" s="18"/>
      <c r="AO31" s="18"/>
      <c r="AP31" s="18"/>
      <c r="AQ31" s="18"/>
      <c r="AR31" s="18">
        <f>SUM(B31:AM31)</f>
        <v>4</v>
      </c>
      <c r="AS31" s="69"/>
    </row>
    <row r="32" spans="1:50" s="74" customFormat="1">
      <c r="A32" s="75" t="s">
        <v>92</v>
      </c>
      <c r="B32" s="18"/>
      <c r="C32" s="17"/>
      <c r="D32" s="18"/>
      <c r="E32" s="18"/>
      <c r="F32" s="18"/>
      <c r="G32" s="18"/>
      <c r="H32" s="18"/>
      <c r="I32" s="18"/>
      <c r="J32" s="18">
        <v>1</v>
      </c>
      <c r="K32" s="18"/>
      <c r="L32" s="18"/>
      <c r="M32" s="18"/>
      <c r="N32" s="18"/>
      <c r="O32" s="18"/>
      <c r="P32" s="18"/>
      <c r="Q32" s="18"/>
      <c r="R32" s="18">
        <v>1</v>
      </c>
      <c r="S32" s="18"/>
      <c r="T32" s="18"/>
      <c r="U32" s="18"/>
      <c r="V32" s="18"/>
      <c r="W32" s="18"/>
      <c r="X32" s="18"/>
      <c r="Y32" s="18"/>
      <c r="Z32" s="18"/>
      <c r="AA32" s="18"/>
      <c r="AB32" s="18"/>
      <c r="AC32" s="18"/>
      <c r="AD32" s="18"/>
      <c r="AE32" s="18"/>
      <c r="AF32" s="18"/>
      <c r="AG32" s="18"/>
      <c r="AI32" s="18"/>
      <c r="AJ32" s="18"/>
      <c r="AK32" s="18"/>
      <c r="AL32" s="18"/>
      <c r="AM32" s="18"/>
      <c r="AN32" s="18"/>
      <c r="AO32" s="18"/>
      <c r="AP32" s="18"/>
      <c r="AQ32" s="18"/>
      <c r="AR32" s="18">
        <f t="shared" ref="AR32:AR38" si="3">SUM(B32:AN32)</f>
        <v>2</v>
      </c>
      <c r="AS32" s="69"/>
    </row>
    <row r="33" spans="1:45" s="74" customFormat="1">
      <c r="A33" s="75" t="s">
        <v>89</v>
      </c>
      <c r="B33" s="18"/>
      <c r="C33" s="17"/>
      <c r="D33" s="18"/>
      <c r="E33" s="18"/>
      <c r="F33" s="18"/>
      <c r="G33" s="18"/>
      <c r="H33" s="18">
        <v>1</v>
      </c>
      <c r="I33" s="18"/>
      <c r="J33" s="18">
        <v>1</v>
      </c>
      <c r="K33" s="18"/>
      <c r="L33" s="18"/>
      <c r="M33" s="18"/>
      <c r="N33" s="18"/>
      <c r="O33" s="18"/>
      <c r="P33" s="18">
        <v>1</v>
      </c>
      <c r="Q33" s="18"/>
      <c r="R33" s="18">
        <v>1</v>
      </c>
      <c r="S33" s="18"/>
      <c r="T33" s="18">
        <v>1</v>
      </c>
      <c r="U33" s="18"/>
      <c r="V33" s="18"/>
      <c r="W33" s="18"/>
      <c r="X33" s="18"/>
      <c r="Y33" s="18"/>
      <c r="Z33" s="18"/>
      <c r="AA33" s="18"/>
      <c r="AB33" s="18"/>
      <c r="AC33" s="18">
        <v>1</v>
      </c>
      <c r="AD33" s="18"/>
      <c r="AE33" s="18">
        <v>1</v>
      </c>
      <c r="AF33" s="18">
        <v>1</v>
      </c>
      <c r="AG33" s="18"/>
      <c r="AI33" s="18"/>
      <c r="AJ33" s="18"/>
      <c r="AK33" s="18"/>
      <c r="AL33" s="18"/>
      <c r="AM33" s="18"/>
      <c r="AN33" s="18"/>
      <c r="AO33" s="18"/>
      <c r="AP33" s="18"/>
      <c r="AQ33" s="18"/>
      <c r="AR33" s="18">
        <f t="shared" si="3"/>
        <v>8</v>
      </c>
      <c r="AS33" s="69"/>
    </row>
    <row r="34" spans="1:45" s="74" customFormat="1">
      <c r="A34" s="75" t="s">
        <v>93</v>
      </c>
      <c r="B34" s="18"/>
      <c r="C34" s="17"/>
      <c r="D34" s="18"/>
      <c r="E34" s="18"/>
      <c r="F34" s="18"/>
      <c r="G34" s="18"/>
      <c r="H34" s="18"/>
      <c r="I34" s="18"/>
      <c r="J34" s="18">
        <v>1</v>
      </c>
      <c r="K34" s="18">
        <v>1</v>
      </c>
      <c r="L34" s="18"/>
      <c r="M34" s="18"/>
      <c r="N34" s="18"/>
      <c r="O34" s="18"/>
      <c r="P34" s="18"/>
      <c r="Q34" s="18"/>
      <c r="R34" s="18">
        <v>1</v>
      </c>
      <c r="S34" s="18"/>
      <c r="T34" s="18"/>
      <c r="U34" s="18"/>
      <c r="V34" s="18"/>
      <c r="W34" s="18"/>
      <c r="X34" s="18"/>
      <c r="Y34" s="18"/>
      <c r="Z34" s="18"/>
      <c r="AA34" s="18"/>
      <c r="AB34" s="18"/>
      <c r="AC34" s="18"/>
      <c r="AD34" s="18"/>
      <c r="AE34" s="18"/>
      <c r="AF34" s="18"/>
      <c r="AG34" s="18"/>
      <c r="AH34" s="74">
        <v>1</v>
      </c>
      <c r="AI34" s="18"/>
      <c r="AJ34" s="18"/>
      <c r="AK34" s="18"/>
      <c r="AL34" s="18"/>
      <c r="AM34" s="18"/>
      <c r="AN34" s="18"/>
      <c r="AO34" s="18"/>
      <c r="AP34" s="18"/>
      <c r="AQ34" s="18"/>
      <c r="AR34" s="18">
        <f t="shared" si="3"/>
        <v>4</v>
      </c>
      <c r="AS34" s="69"/>
    </row>
    <row r="35" spans="1:45" s="74" customFormat="1">
      <c r="A35" s="75" t="s">
        <v>97</v>
      </c>
      <c r="B35" s="18"/>
      <c r="C35" s="17"/>
      <c r="D35" s="18"/>
      <c r="E35" s="18"/>
      <c r="F35" s="18">
        <v>1</v>
      </c>
      <c r="G35" s="18"/>
      <c r="H35" s="18"/>
      <c r="I35" s="18"/>
      <c r="J35" s="18"/>
      <c r="K35" s="18"/>
      <c r="L35" s="18"/>
      <c r="M35" s="18"/>
      <c r="N35" s="18"/>
      <c r="O35" s="18"/>
      <c r="P35" s="18">
        <v>1</v>
      </c>
      <c r="Q35" s="18"/>
      <c r="R35" s="18"/>
      <c r="S35" s="18">
        <v>1</v>
      </c>
      <c r="T35" s="18">
        <v>1</v>
      </c>
      <c r="U35" s="18"/>
      <c r="V35" s="18"/>
      <c r="W35" s="18"/>
      <c r="X35" s="18">
        <v>1</v>
      </c>
      <c r="Y35" s="18"/>
      <c r="Z35" s="18"/>
      <c r="AA35" s="18"/>
      <c r="AB35" s="18"/>
      <c r="AC35" s="18"/>
      <c r="AD35" s="18"/>
      <c r="AE35" s="18"/>
      <c r="AF35" s="18"/>
      <c r="AG35" s="18"/>
      <c r="AI35" s="18"/>
      <c r="AJ35" s="18"/>
      <c r="AK35" s="18"/>
      <c r="AL35" s="18"/>
      <c r="AM35" s="18"/>
      <c r="AN35" s="18"/>
      <c r="AO35" s="18"/>
      <c r="AP35" s="18"/>
      <c r="AQ35" s="18"/>
      <c r="AR35" s="18">
        <f t="shared" si="3"/>
        <v>5</v>
      </c>
      <c r="AS35" s="69"/>
    </row>
    <row r="36" spans="1:45" s="74" customFormat="1">
      <c r="A36" s="75" t="s">
        <v>90</v>
      </c>
      <c r="B36" s="18"/>
      <c r="C36" s="17"/>
      <c r="D36" s="18"/>
      <c r="E36" s="18"/>
      <c r="F36" s="18">
        <v>1</v>
      </c>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I36" s="18"/>
      <c r="AJ36" s="18"/>
      <c r="AK36" s="18"/>
      <c r="AL36" s="18"/>
      <c r="AM36" s="18"/>
      <c r="AN36" s="18"/>
      <c r="AO36" s="18"/>
      <c r="AP36" s="18"/>
      <c r="AQ36" s="18"/>
      <c r="AR36" s="18">
        <f t="shared" si="3"/>
        <v>1</v>
      </c>
      <c r="AS36" s="69"/>
    </row>
    <row r="37" spans="1:45" s="74" customFormat="1">
      <c r="A37" s="75" t="s">
        <v>94</v>
      </c>
      <c r="B37" s="18"/>
      <c r="C37" s="17"/>
      <c r="D37" s="18"/>
      <c r="E37" s="18"/>
      <c r="F37" s="18"/>
      <c r="G37" s="18">
        <v>1</v>
      </c>
      <c r="H37" s="18"/>
      <c r="I37" s="18"/>
      <c r="J37" s="18"/>
      <c r="K37" s="18">
        <v>1</v>
      </c>
      <c r="L37" s="18"/>
      <c r="M37" s="18"/>
      <c r="N37" s="18"/>
      <c r="O37" s="18"/>
      <c r="P37" s="18"/>
      <c r="Q37" s="18"/>
      <c r="R37" s="18"/>
      <c r="S37" s="18"/>
      <c r="T37" s="18"/>
      <c r="U37" s="18"/>
      <c r="V37" s="18"/>
      <c r="W37" s="18"/>
      <c r="X37" s="18"/>
      <c r="Y37" s="18"/>
      <c r="Z37" s="18"/>
      <c r="AA37" s="18"/>
      <c r="AB37" s="18"/>
      <c r="AC37" s="18"/>
      <c r="AD37" s="18"/>
      <c r="AE37" s="18">
        <v>1</v>
      </c>
      <c r="AF37" s="18">
        <v>1</v>
      </c>
      <c r="AG37" s="18"/>
      <c r="AH37" s="74">
        <v>1</v>
      </c>
      <c r="AI37" s="18"/>
      <c r="AJ37" s="18"/>
      <c r="AK37" s="18">
        <v>1</v>
      </c>
      <c r="AL37" s="18"/>
      <c r="AM37" s="18"/>
      <c r="AN37" s="18"/>
      <c r="AO37" s="18"/>
      <c r="AP37" s="18"/>
      <c r="AQ37" s="18"/>
      <c r="AR37" s="18">
        <f t="shared" si="3"/>
        <v>6</v>
      </c>
      <c r="AS37" s="69"/>
    </row>
    <row r="38" spans="1:45" s="74" customFormat="1" ht="15.75" thickBot="1">
      <c r="A38" s="75" t="s">
        <v>91</v>
      </c>
      <c r="B38" s="18"/>
      <c r="C38" s="17"/>
      <c r="D38" s="18"/>
      <c r="E38" s="18"/>
      <c r="F38" s="18"/>
      <c r="G38" s="18"/>
      <c r="H38" s="18">
        <v>1</v>
      </c>
      <c r="I38" s="18">
        <v>1</v>
      </c>
      <c r="J38" s="18"/>
      <c r="K38" s="18">
        <v>1</v>
      </c>
      <c r="L38" s="18"/>
      <c r="M38" s="18"/>
      <c r="N38" s="18"/>
      <c r="O38" s="18"/>
      <c r="P38" s="18"/>
      <c r="Q38" s="18"/>
      <c r="R38" s="18"/>
      <c r="S38" s="18"/>
      <c r="T38" s="18"/>
      <c r="U38" s="18"/>
      <c r="V38" s="18"/>
      <c r="W38" s="18"/>
      <c r="X38" s="18"/>
      <c r="Y38" s="18"/>
      <c r="Z38" s="18"/>
      <c r="AA38" s="18"/>
      <c r="AB38" s="18"/>
      <c r="AC38" s="18"/>
      <c r="AD38" s="18"/>
      <c r="AE38" s="18"/>
      <c r="AF38" s="18"/>
      <c r="AG38" s="18"/>
      <c r="AI38" s="18"/>
      <c r="AJ38" s="18"/>
      <c r="AK38" s="18"/>
      <c r="AL38" s="18"/>
      <c r="AM38" s="18"/>
      <c r="AN38" s="18"/>
      <c r="AO38" s="18"/>
      <c r="AP38" s="18"/>
      <c r="AQ38" s="18"/>
      <c r="AR38" s="18">
        <f t="shared" si="3"/>
        <v>3</v>
      </c>
      <c r="AS38" s="69"/>
    </row>
    <row r="39" spans="1:45" s="97" customFormat="1" ht="15.75" thickBot="1">
      <c r="A39" s="96"/>
      <c r="B39" s="69"/>
      <c r="C39" s="67"/>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I39" s="69"/>
      <c r="AJ39" s="69"/>
      <c r="AK39" s="69"/>
      <c r="AL39" s="69"/>
      <c r="AM39" s="69"/>
      <c r="AN39" s="69"/>
      <c r="AO39" s="98" t="s">
        <v>124</v>
      </c>
      <c r="AP39" s="69"/>
      <c r="AQ39" s="69"/>
      <c r="AR39" s="102">
        <f>SUM(AR31:AR38)</f>
        <v>33</v>
      </c>
      <c r="AS39" s="60"/>
    </row>
    <row r="40" spans="1:45">
      <c r="AO40" s="68"/>
      <c r="AP40" s="68"/>
      <c r="AQ40" s="68"/>
    </row>
    <row r="41" spans="1:45" s="12" customFormat="1" ht="409.5">
      <c r="A41" s="10" t="s">
        <v>15</v>
      </c>
      <c r="B41" s="11" t="s">
        <v>16</v>
      </c>
      <c r="C41" s="11"/>
      <c r="D41" s="11"/>
      <c r="E41" s="11"/>
      <c r="F41" s="11" t="s">
        <v>23</v>
      </c>
      <c r="G41" s="11" t="s">
        <v>26</v>
      </c>
      <c r="H41" s="11" t="s">
        <v>28</v>
      </c>
      <c r="I41" s="11" t="s">
        <v>30</v>
      </c>
      <c r="J41" s="11" t="s">
        <v>32</v>
      </c>
      <c r="K41" s="11" t="s">
        <v>34</v>
      </c>
      <c r="L41" s="11"/>
      <c r="M41" s="11"/>
      <c r="N41" s="11"/>
      <c r="O41" s="11" t="s">
        <v>39</v>
      </c>
      <c r="P41" s="11" t="s">
        <v>41</v>
      </c>
      <c r="Q41" s="11"/>
      <c r="R41" s="11" t="s">
        <v>44</v>
      </c>
      <c r="S41" s="11" t="s">
        <v>46</v>
      </c>
      <c r="T41" s="11" t="s">
        <v>48</v>
      </c>
      <c r="U41" s="11" t="s">
        <v>50</v>
      </c>
      <c r="V41" s="11" t="s">
        <v>52</v>
      </c>
      <c r="W41" s="11"/>
      <c r="X41" s="11" t="s">
        <v>55</v>
      </c>
      <c r="Y41" s="11" t="s">
        <v>57</v>
      </c>
      <c r="Z41" s="11"/>
      <c r="AA41" s="11" t="s">
        <v>60</v>
      </c>
      <c r="AB41" s="11" t="s">
        <v>62</v>
      </c>
      <c r="AC41" s="11" t="s">
        <v>64</v>
      </c>
      <c r="AD41" s="11"/>
      <c r="AE41" s="11" t="s">
        <v>67</v>
      </c>
      <c r="AF41" s="11" t="s">
        <v>69</v>
      </c>
      <c r="AG41" s="11"/>
      <c r="AH41" s="12" t="s">
        <v>72</v>
      </c>
      <c r="AI41" s="11"/>
      <c r="AJ41" s="11"/>
      <c r="AK41" s="11" t="s">
        <v>76</v>
      </c>
      <c r="AL41" s="11"/>
      <c r="AM41" s="11" t="s">
        <v>79</v>
      </c>
      <c r="AN41" s="11"/>
      <c r="AO41" s="11"/>
      <c r="AP41" s="11"/>
      <c r="AQ41" s="58"/>
      <c r="AR41" s="58"/>
      <c r="AS41" s="107"/>
    </row>
    <row r="42" spans="1:45">
      <c r="A42" s="1"/>
    </row>
  </sheetData>
  <dataConsolid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P27"/>
  <sheetViews>
    <sheetView tabSelected="1" topLeftCell="B7" zoomScale="115" zoomScaleNormal="115" workbookViewId="0">
      <selection activeCell="P30" sqref="P30"/>
    </sheetView>
  </sheetViews>
  <sheetFormatPr baseColWidth="10" defaultRowHeight="15"/>
  <cols>
    <col min="1" max="1" width="20.7109375" bestFit="1" customWidth="1"/>
    <col min="2" max="6" width="16" style="6" customWidth="1"/>
    <col min="14" max="14" width="11.42578125" customWidth="1"/>
    <col min="15" max="15" width="6.7109375" customWidth="1"/>
    <col min="16" max="16" width="130.28515625" bestFit="1" customWidth="1"/>
  </cols>
  <sheetData>
    <row r="1" spans="1:16" ht="28.5">
      <c r="A1" s="81" t="s">
        <v>99</v>
      </c>
      <c r="P1" s="84" t="s">
        <v>121</v>
      </c>
    </row>
    <row r="3" spans="1:16">
      <c r="A3" s="87" t="s">
        <v>100</v>
      </c>
      <c r="B3" s="88" t="s">
        <v>101</v>
      </c>
      <c r="C3" s="88" t="s">
        <v>2</v>
      </c>
      <c r="D3" s="88" t="s">
        <v>102</v>
      </c>
      <c r="E3" s="88" t="s">
        <v>3</v>
      </c>
      <c r="F3" s="88" t="s">
        <v>103</v>
      </c>
      <c r="G3" s="88" t="s">
        <v>86</v>
      </c>
      <c r="P3" s="80" t="s">
        <v>107</v>
      </c>
    </row>
    <row r="4" spans="1:16">
      <c r="A4" t="s">
        <v>25</v>
      </c>
      <c r="B4" s="6">
        <v>0</v>
      </c>
      <c r="C4" s="6">
        <v>0</v>
      </c>
      <c r="D4" s="6">
        <v>0</v>
      </c>
      <c r="E4" s="6">
        <v>1</v>
      </c>
      <c r="F4" s="6">
        <v>0</v>
      </c>
      <c r="P4" t="s">
        <v>104</v>
      </c>
    </row>
    <row r="5" spans="1:16">
      <c r="A5" t="s">
        <v>14</v>
      </c>
      <c r="B5" s="6">
        <v>13</v>
      </c>
      <c r="C5" s="6">
        <v>3</v>
      </c>
      <c r="D5" s="6">
        <v>0</v>
      </c>
      <c r="E5" s="6">
        <v>1</v>
      </c>
      <c r="F5" s="6">
        <v>0</v>
      </c>
      <c r="P5" t="s">
        <v>105</v>
      </c>
    </row>
    <row r="6" spans="1:16" ht="15.75" thickBot="1">
      <c r="A6" t="s">
        <v>18</v>
      </c>
      <c r="B6" s="6">
        <v>7</v>
      </c>
      <c r="C6" s="6">
        <v>3</v>
      </c>
      <c r="D6" s="6">
        <v>2</v>
      </c>
      <c r="E6" s="6">
        <v>22</v>
      </c>
      <c r="F6" s="6">
        <v>16</v>
      </c>
      <c r="P6" t="s">
        <v>106</v>
      </c>
    </row>
    <row r="7" spans="1:16" ht="15.75" thickBot="1">
      <c r="A7" s="83" t="s">
        <v>86</v>
      </c>
      <c r="B7" s="85">
        <f>SUM(B4:B6)</f>
        <v>20</v>
      </c>
      <c r="C7" s="85">
        <f t="shared" ref="C7:F7" si="0">SUM(C4:C6)</f>
        <v>6</v>
      </c>
      <c r="D7" s="85">
        <f t="shared" si="0"/>
        <v>2</v>
      </c>
      <c r="E7" s="85">
        <f t="shared" si="0"/>
        <v>24</v>
      </c>
      <c r="F7" s="85">
        <f t="shared" si="0"/>
        <v>16</v>
      </c>
      <c r="G7" s="93">
        <f>SUM(B7:F7)</f>
        <v>68</v>
      </c>
    </row>
    <row r="11" spans="1:16" ht="30">
      <c r="A11" s="87" t="s">
        <v>100</v>
      </c>
      <c r="B11" s="88" t="s">
        <v>115</v>
      </c>
      <c r="C11" s="88" t="s">
        <v>116</v>
      </c>
      <c r="D11" s="88" t="s">
        <v>117</v>
      </c>
      <c r="E11" s="88" t="s">
        <v>118</v>
      </c>
      <c r="F11" s="88" t="s">
        <v>86</v>
      </c>
    </row>
    <row r="12" spans="1:16">
      <c r="A12" t="s">
        <v>25</v>
      </c>
      <c r="B12" s="6">
        <v>1</v>
      </c>
      <c r="C12" s="6">
        <v>1</v>
      </c>
      <c r="D12" s="6">
        <v>0</v>
      </c>
      <c r="E12" s="6">
        <v>0</v>
      </c>
      <c r="F12" s="86"/>
    </row>
    <row r="13" spans="1:16">
      <c r="A13" t="s">
        <v>14</v>
      </c>
      <c r="B13" s="6">
        <v>4</v>
      </c>
      <c r="C13" s="6">
        <v>1</v>
      </c>
      <c r="D13" s="6">
        <v>2</v>
      </c>
      <c r="E13" s="6">
        <v>0</v>
      </c>
      <c r="F13" s="86"/>
      <c r="P13" s="80" t="s">
        <v>108</v>
      </c>
    </row>
    <row r="14" spans="1:16" ht="15.75" thickBot="1">
      <c r="A14" t="s">
        <v>18</v>
      </c>
      <c r="B14" s="6">
        <v>33</v>
      </c>
      <c r="C14" s="6">
        <v>35</v>
      </c>
      <c r="D14" s="6">
        <v>42</v>
      </c>
      <c r="E14" s="6">
        <v>33</v>
      </c>
      <c r="F14" s="86"/>
      <c r="P14" t="s">
        <v>109</v>
      </c>
    </row>
    <row r="15" spans="1:16" ht="15.75" thickBot="1">
      <c r="A15" s="83" t="s">
        <v>86</v>
      </c>
      <c r="B15" s="85">
        <f>SUM(B12:B14)</f>
        <v>38</v>
      </c>
      <c r="C15" s="85">
        <f t="shared" ref="C15" si="1">SUM(C12:C14)</f>
        <v>37</v>
      </c>
      <c r="D15" s="85">
        <f t="shared" ref="D15" si="2">SUM(D12:D14)</f>
        <v>44</v>
      </c>
      <c r="E15" s="85">
        <f t="shared" ref="E15" si="3">SUM(E12:E14)</f>
        <v>33</v>
      </c>
      <c r="F15" s="92">
        <f>SUM(B15:E15)</f>
        <v>152</v>
      </c>
      <c r="P15" t="s">
        <v>110</v>
      </c>
    </row>
    <row r="16" spans="1:16">
      <c r="F16" s="86"/>
      <c r="P16" t="s">
        <v>104</v>
      </c>
    </row>
    <row r="17" spans="1:16">
      <c r="P17" t="s">
        <v>105</v>
      </c>
    </row>
    <row r="18" spans="1:16">
      <c r="P18" t="s">
        <v>106</v>
      </c>
    </row>
    <row r="23" spans="1:16" ht="30">
      <c r="A23" s="87" t="s">
        <v>100</v>
      </c>
      <c r="B23" s="88" t="s">
        <v>111</v>
      </c>
      <c r="C23" s="88" t="s">
        <v>112</v>
      </c>
      <c r="D23" s="88" t="s">
        <v>113</v>
      </c>
      <c r="E23" s="88" t="s">
        <v>114</v>
      </c>
      <c r="F23" s="88" t="s">
        <v>86</v>
      </c>
    </row>
    <row r="24" spans="1:16">
      <c r="A24" t="s">
        <v>25</v>
      </c>
      <c r="B24" s="6">
        <v>0</v>
      </c>
      <c r="C24" s="6">
        <v>1</v>
      </c>
      <c r="D24" s="6">
        <v>1</v>
      </c>
      <c r="E24" s="6">
        <v>0</v>
      </c>
    </row>
    <row r="25" spans="1:16">
      <c r="A25" t="s">
        <v>14</v>
      </c>
      <c r="B25" s="6">
        <v>15</v>
      </c>
      <c r="C25" s="6">
        <v>10</v>
      </c>
      <c r="D25" s="6">
        <v>16</v>
      </c>
      <c r="E25" s="6">
        <v>16</v>
      </c>
    </row>
    <row r="26" spans="1:16" ht="15.75" thickBot="1">
      <c r="A26" t="s">
        <v>18</v>
      </c>
      <c r="B26" s="6">
        <v>20</v>
      </c>
      <c r="C26" s="6">
        <v>14</v>
      </c>
      <c r="D26" s="6">
        <v>13</v>
      </c>
      <c r="E26" s="6">
        <v>19</v>
      </c>
    </row>
    <row r="27" spans="1:16" ht="15.75" thickBot="1">
      <c r="A27" s="83" t="s">
        <v>86</v>
      </c>
      <c r="B27" s="85">
        <f>SUM(B24:B26)</f>
        <v>35</v>
      </c>
      <c r="C27" s="85">
        <f t="shared" ref="C27" si="4">SUM(C24:C26)</f>
        <v>25</v>
      </c>
      <c r="D27" s="85">
        <f t="shared" ref="D27" si="5">SUM(D24:D26)</f>
        <v>30</v>
      </c>
      <c r="E27" s="85">
        <f t="shared" ref="E27" si="6">SUM(E24:E26)</f>
        <v>35</v>
      </c>
      <c r="F27" s="94">
        <f>SUM(B27:E27)</f>
        <v>125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2:E11"/>
  <sheetViews>
    <sheetView workbookViewId="0">
      <selection activeCell="D9" sqref="D9"/>
    </sheetView>
  </sheetViews>
  <sheetFormatPr baseColWidth="10" defaultRowHeight="15"/>
  <cols>
    <col min="1" max="1" width="80.7109375" customWidth="1"/>
    <col min="2" max="2" width="11.28515625" style="2" customWidth="1"/>
    <col min="3" max="3" width="3" customWidth="1"/>
    <col min="4" max="4" width="92.140625" customWidth="1"/>
    <col min="5" max="5" width="11.42578125" style="2"/>
  </cols>
  <sheetData>
    <row r="2" spans="1:5">
      <c r="A2" s="89" t="s">
        <v>119</v>
      </c>
      <c r="B2" s="89"/>
      <c r="D2" s="89" t="s">
        <v>120</v>
      </c>
      <c r="E2" s="90"/>
    </row>
    <row r="3" spans="1:5" ht="18" customHeight="1">
      <c r="A3" s="76" t="s">
        <v>95</v>
      </c>
      <c r="B3" s="2">
        <v>1</v>
      </c>
      <c r="D3" s="75" t="s">
        <v>90</v>
      </c>
      <c r="E3" s="2">
        <v>1</v>
      </c>
    </row>
    <row r="4" spans="1:5" ht="18" customHeight="1">
      <c r="A4" s="78" t="s">
        <v>98</v>
      </c>
      <c r="B4" s="2">
        <v>7</v>
      </c>
      <c r="D4" s="75" t="s">
        <v>92</v>
      </c>
      <c r="E4" s="2">
        <v>2</v>
      </c>
    </row>
    <row r="5" spans="1:5">
      <c r="D5" s="75" t="s">
        <v>91</v>
      </c>
      <c r="E5" s="2">
        <v>3</v>
      </c>
    </row>
    <row r="6" spans="1:5" ht="30">
      <c r="D6" s="73" t="s">
        <v>96</v>
      </c>
      <c r="E6" s="2">
        <v>4</v>
      </c>
    </row>
    <row r="7" spans="1:5">
      <c r="D7" s="75" t="s">
        <v>93</v>
      </c>
      <c r="E7" s="2">
        <v>4</v>
      </c>
    </row>
    <row r="8" spans="1:5">
      <c r="D8" s="75" t="s">
        <v>97</v>
      </c>
      <c r="E8" s="2">
        <v>5</v>
      </c>
    </row>
    <row r="9" spans="1:5">
      <c r="D9" s="75" t="s">
        <v>94</v>
      </c>
      <c r="E9" s="2">
        <v>6</v>
      </c>
    </row>
    <row r="10" spans="1:5" ht="15.75" thickBot="1">
      <c r="D10" s="75" t="s">
        <v>89</v>
      </c>
      <c r="E10" s="2">
        <v>8</v>
      </c>
    </row>
    <row r="11" spans="1:5" ht="15.75" thickBot="1">
      <c r="A11" s="82" t="s">
        <v>86</v>
      </c>
      <c r="B11" s="91">
        <f>SUM(B3:B10)</f>
        <v>8</v>
      </c>
      <c r="D11" s="82"/>
      <c r="E11" s="91">
        <f>SUM(E3:E10)</f>
        <v>33</v>
      </c>
    </row>
  </sheetData>
  <sortState ref="A3:B4">
    <sortCondition ref="B3:B4"/>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Feuil1</vt:lpstr>
      <vt:lpstr>Feuil2</vt:lpstr>
      <vt:lpstr>Feuil3</vt:lpstr>
      <vt:lpstr>PoidsBon</vt:lpstr>
      <vt:lpstr>PoidsExcelllent</vt:lpstr>
      <vt:lpstr>PoidsMauvais</vt:lpstr>
      <vt:lpstr>PoidsNeutre</vt:lpstr>
      <vt:lpstr>PoidsRejet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laurence.terras@free.fr</dc:creator>
  <cp:lastModifiedBy>laurence.terras@free.fr</cp:lastModifiedBy>
  <dcterms:created xsi:type="dcterms:W3CDTF">2022-01-20T02:29:46Z</dcterms:created>
  <dcterms:modified xsi:type="dcterms:W3CDTF">2022-01-23T10:28:30Z</dcterms:modified>
</cp:coreProperties>
</file>