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8455" windowHeight="12540" activeTab="1"/>
  </bookViews>
  <sheets>
    <sheet name="Feuil1" sheetId="1" r:id="rId1"/>
    <sheet name="Feuil2" sheetId="2" r:id="rId2"/>
    <sheet name="Feuil3" sheetId="3" r:id="rId3"/>
  </sheets>
  <definedNames>
    <definedName name="PoidsBon">Feuil1!$AN$12</definedName>
    <definedName name="PoidsExcelllent">Feuil1!$AN$13</definedName>
    <definedName name="PoidsMauvais">Feuil1!$AN$10</definedName>
    <definedName name="PoidsNeutre">Feuil1!$AN$11</definedName>
    <definedName name="PoidsRejet">Feuil1!$AN$9</definedName>
  </definedNames>
  <calcPr calcId="124519"/>
</workbook>
</file>

<file path=xl/calcChain.xml><?xml version="1.0" encoding="utf-8"?>
<calcChain xmlns="http://schemas.openxmlformats.org/spreadsheetml/2006/main">
  <c r="AS13" i="1"/>
  <c r="AS12"/>
  <c r="AS11"/>
  <c r="AS10"/>
  <c r="AS9"/>
  <c r="AR31"/>
  <c r="AR39" s="1"/>
  <c r="AO23"/>
  <c r="AO24"/>
  <c r="F27" i="2"/>
  <c r="E11" i="3"/>
  <c r="B11"/>
  <c r="E27" i="2"/>
  <c r="D27"/>
  <c r="C27"/>
  <c r="B27"/>
  <c r="E15"/>
  <c r="D15"/>
  <c r="C15"/>
  <c r="B15"/>
  <c r="F15" s="1"/>
  <c r="C7"/>
  <c r="D7"/>
  <c r="E7"/>
  <c r="F7"/>
  <c r="B7"/>
  <c r="G7" s="1"/>
  <c r="AR28" i="1"/>
  <c r="AR30" s="1"/>
  <c r="AR29"/>
  <c r="AR32"/>
  <c r="AR33"/>
  <c r="AR34"/>
  <c r="AR35"/>
  <c r="AR36"/>
  <c r="AR37"/>
  <c r="AR38"/>
  <c r="AQ25"/>
  <c r="AQ24"/>
  <c r="AQ23"/>
  <c r="AP25"/>
  <c r="AP24"/>
  <c r="AP23"/>
  <c r="AO25"/>
  <c r="AR25" s="1"/>
  <c r="AO22"/>
  <c r="AQ22"/>
  <c r="AP22"/>
  <c r="AO19"/>
  <c r="AO18"/>
  <c r="AO17"/>
  <c r="AO16"/>
  <c r="AQ19"/>
  <c r="AQ18"/>
  <c r="AQ16"/>
  <c r="AQ17"/>
  <c r="AP19"/>
  <c r="AP18"/>
  <c r="AP17"/>
  <c r="AP16"/>
  <c r="AO13"/>
  <c r="AO12"/>
  <c r="AQ11"/>
  <c r="AO11"/>
  <c r="AO10"/>
  <c r="AO9"/>
  <c r="AQ13"/>
  <c r="AQ10"/>
  <c r="AQ9"/>
  <c r="AP13"/>
  <c r="AP12"/>
  <c r="AP11"/>
  <c r="AP10"/>
  <c r="AP9"/>
  <c r="AO6"/>
  <c r="AQ6"/>
  <c r="AP6"/>
  <c r="AO5"/>
  <c r="AR5" s="1"/>
  <c r="AQ5"/>
  <c r="AP5"/>
  <c r="AR19" l="1"/>
  <c r="AR18"/>
  <c r="AR17"/>
  <c r="AR6"/>
  <c r="AR16"/>
  <c r="AR23"/>
  <c r="AR24"/>
  <c r="AR22"/>
  <c r="AR9"/>
  <c r="AR13"/>
  <c r="AR12"/>
  <c r="AR11"/>
  <c r="AR10"/>
  <c r="AT6"/>
  <c r="AP20"/>
  <c r="AO20"/>
  <c r="AQ20"/>
  <c r="AP26"/>
  <c r="AQ26"/>
  <c r="AO26"/>
  <c r="AO14"/>
  <c r="AP14"/>
  <c r="AQ14"/>
  <c r="AR20" l="1"/>
  <c r="AR14"/>
  <c r="AR26"/>
</calcChain>
</file>

<file path=xl/sharedStrings.xml><?xml version="1.0" encoding="utf-8"?>
<sst xmlns="http://schemas.openxmlformats.org/spreadsheetml/2006/main" count="203" uniqueCount="132">
  <si>
    <t>Image</t>
  </si>
  <si>
    <t>Foyer</t>
  </si>
  <si>
    <t>Mauvaise</t>
  </si>
  <si>
    <t>Bonne</t>
  </si>
  <si>
    <t xml:space="preserve"> Excellente</t>
  </si>
  <si>
    <t>Energie renouvelable/ verte</t>
  </si>
  <si>
    <t>Production d’énergie locale</t>
  </si>
  <si>
    <t>Revenus pour la commune, pouvant financer d’autres projets</t>
  </si>
  <si>
    <t>Utilisation d’un terrain dégradé</t>
  </si>
  <si>
    <t>Nuisances visuelles</t>
  </si>
  <si>
    <t>Nuisances sonores</t>
  </si>
  <si>
    <t>Nuisances environnementales</t>
  </si>
  <si>
    <t>Pollution à la fabrication des panneaux photovoltaïques</t>
  </si>
  <si>
    <t>IMG_20220119_183811</t>
  </si>
  <si>
    <t>Jussel</t>
  </si>
  <si>
    <t>Remarque</t>
  </si>
  <si>
    <t xml:space="preserve">Et pollution pour le recyclage </t>
  </si>
  <si>
    <t>IMG_20220119_183826</t>
  </si>
  <si>
    <t>Village/Autre hameau</t>
  </si>
  <si>
    <t>IMG_20220119_183844</t>
  </si>
  <si>
    <t>Personnes</t>
  </si>
  <si>
    <t>IMG_20220119_183912</t>
  </si>
  <si>
    <t>IMG_20220119_184023</t>
  </si>
  <si>
    <t>Positif: Energie renouvelable
Négatif : Rendement 
Quelle redistribution d'énergie pour la population locale
Si étude défavorable, rétractation impossible !!! (couterait 1 million d'euros à la bati montsaléon !)</t>
  </si>
  <si>
    <t>IMG_20220119_184104</t>
  </si>
  <si>
    <t>Autre commune</t>
  </si>
  <si>
    <t>un très beau reportage a été fait sur les énergies nouvelles, diffusé sur la 6. Je vous inviste à le regarder. La, on ne parle plus d'écologie</t>
  </si>
  <si>
    <t>IMG_20220119_184330</t>
  </si>
  <si>
    <t>Nuisances- visuelles: voir avec les résidents dominant la plateforme.
- sonores: y en a til? 
- environnementales: est ce plus gênant que les filets sur les arbres fruitiers. 
Pas évident de répondre à ce questionnaire. J'ai des doutes sur La confidentialité de cette enquête.
Accord de principe sur ce projet situé sur un terrain qui ne peut être exploité par aucune activité, et à condition que les 17000€/an
rentrent en totalité dans les caisses de la commune. 
Des réserves: le site étant situé dans une cuvette, la rentabilité risque d'être amoindri par le manque d'ensoleillement.Souhait d'une
installation par une entreprise française avec fabrication française et une garantie de recyclage après usage.
Questionnement concernant la fabrication de ces panneaux et l'origine des produits nécessaires à leur fabrication.
Est il prévu dans le contrat après les 22 ans la DÉMOLITION et L'ENLEVEMENT des matériaux ainsi que les socles bétons qui lesmaintiennent ???</t>
  </si>
  <si>
    <t>IMG_20220119_184415</t>
  </si>
  <si>
    <t>_ Que deviendra le parc au bout de 22 ans ? Le recyclage des panneaux ? À la charge de qui ?
_ Sans doute faudrait il indexer le loyer annuel par rapport à l'augmentation du cout de l'énergie. Au bout de 22 ans, les 17000 euros annuels seront sans aucuns doutes dérisoires.</t>
  </si>
  <si>
    <t>IMG_20220119_184442</t>
  </si>
  <si>
    <t>1-  Risque d’inondation sur le terrain
2 - Pas d'ensoleillement sur le terrain caché par la colline
3 - pas attirant visuellement pour le tourisme: contre nature et bruit</t>
  </si>
  <si>
    <t>IMG_20220119_184614</t>
  </si>
  <si>
    <t>1 - Terrain en renouveau . 62 ans de travail de la nature
- rendement non optimal du à la zone d'implantation
- terrain inondable
- clôture du parc privant la faune d'espace naturel
- projet non écologique par si vert que ça
- Aucune nécessité absolue de revenus supplémentaire
2 - Photovoltaique oui, seulement si produit localement et installé sur des zones déjà urbanisées. 
je m'oppose à toute aggravation causées par l’extension urbaine abusive</t>
  </si>
  <si>
    <t>IMG_20220119_184729</t>
  </si>
  <si>
    <t>IMG_20220119_184901</t>
  </si>
  <si>
    <t>IMG_20220119_185013</t>
  </si>
  <si>
    <t>IMG_20220119_185107</t>
  </si>
  <si>
    <t>Qu'en sera t-il du coup de recyclage des panneaux et de la remise en état de la plateforme à la fin du bail ?
la commune devra t-elle participé à ce cout et à quel pourcentage ?</t>
  </si>
  <si>
    <t>IMG_20220119_185223</t>
  </si>
  <si>
    <t>La plupart des habitants de Jussel vont avoir une vue direct sur cette implantation !  4 Mois de l'année, il n'y a pas de soleil. Pourquoi ne pas faire cette implantation à Piégut même idéalement situé ?</t>
  </si>
  <si>
    <t>IMG_20220119_185430</t>
  </si>
  <si>
    <t>IMG_20220119_185546</t>
  </si>
  <si>
    <t>C'est une hérésie de vouloir implanter un parc photovoltaïque dans une zone inondable et très peu ensoleillée. (voir pas du tout l'hiver)
Quand aux peu de revenus générée. si c'est pour construire de nouveaux clapiers comme au bidonville de l'Auche, c'est même pas la peine. Projet à éliminer direct !!</t>
  </si>
  <si>
    <t>IMG_20220119_185716</t>
  </si>
  <si>
    <t>2 - Participation de la commune à la production d'énergie, à la transition énergétique
1 - Je me met à la place des habitants de Jussel qui ont une vue dessus</t>
  </si>
  <si>
    <t>IMG_20220119_185818</t>
  </si>
  <si>
    <t>Installer ce dispositif sur cette plateforme est juste une abération, tout simplement car de novembre à Mars, il n'y a quasiment pas d'ensoleillement à cet emplacement
Je ne parle même pas de la pollution visuelle d'un tel dispositif pour les habitants de Jussel</t>
  </si>
  <si>
    <t>IMG_20220119_185911</t>
  </si>
  <si>
    <t>c'est un bon projet pour la commune qui rapporte des revenus non négligeables
L'impact visuel est minime et il n'y a pas d'impact sonore.
Les nuisances environnementale sont très faibles par rapport aux bénéfices environnementaux apportés
Actuellement, il y a peu d'alternatives à la substitution aux énergies fossiles et nucléaires
Pour nous, c'est un bon projet pour la communauté.</t>
  </si>
  <si>
    <t>IMG_20220119_185945</t>
  </si>
  <si>
    <t>Il me semble incontournable aujourd'hui d'arrêter les énergies fossiles et pour cela il faut encourager le production d'énergie renouvelables sur des terrains dégradés. c'est VITAL pour l'avenir de notre planète</t>
  </si>
  <si>
    <t>IMG_20220119_190005</t>
  </si>
  <si>
    <t>IMG_20220119_190130</t>
  </si>
  <si>
    <t>Personne 2 : il est nécessaire et impératif d'étudier l'impact de ce projet sur les habitations de Mme Ouvrier-buffet et Mr Darmas. J'ai une totale confiance en l'équipe municipale pour prendre la meilleur décision</t>
  </si>
  <si>
    <t>IMG_20220119_190443</t>
  </si>
  <si>
    <t>Pers 1 : la commune doit elle s’asseoir sur 17000 euros / an ?
La commune préfère t-elle que l'état préempte le terrain pour construire une centrale nucléaire à mener ?
Que les conseillers réfléchissent aux personnes vivant près de centrales nucléaires actuelles? le risque est il équivalent avec des panneaux !! 
Pers 2: En esperant que le projet ERDF se concrétise pour le bien de tous et des générations à venir! Un bel exemple à montrer à d'autres communes.</t>
  </si>
  <si>
    <t>IMG_20220119_190509</t>
  </si>
  <si>
    <t>IMG_20220119_190559</t>
  </si>
  <si>
    <t>2-il faut de plus en plus d'électricité et sortir de ce problème qui nécessite d'acheter l'électricité à l'étranger. Il faut que chacun y mette du sien
1- amorcer la transition écologique. réduire l'impact budgétaire des fluctuations du prix de l'électricité</t>
  </si>
  <si>
    <t>IMG_20220119_190714</t>
  </si>
  <si>
    <t>Bon site pour un tel projet, valorisant cet endroit
Dans l'avenir, il y en aura de plus en plus des photovoltaïques, il faut bien trouver des endroits où les installer. Ici, c’est un moindre mal.</t>
  </si>
  <si>
    <t>IMG_20220119_190829</t>
  </si>
  <si>
    <t>Contre: localisation en hiver qui risque de nous attirer les railleries =&gt; nécessite de communiquer (encore)
Pour : Exemplarité vers la transition énergétique</t>
  </si>
  <si>
    <t>IMG_20220119_190849</t>
  </si>
  <si>
    <t>IMG_20220119_191107</t>
  </si>
  <si>
    <t>Ce projet d'implantation de panneaux photovoltaïques, sur un terrain dit "dégradé” du lieu dit jussel, n'a pas de sens.
D'une part ce terrain n'est pas ensoleillé pendant plusieurs mois d'hiver, et ne devrait fournir que très peu d'électricité pendant cette
période. D'autre part, ce champ sera implanté en contre bas du lieu dit Jussel, ce qui indique un pollution visuelle, des problèmes
de ré-fléchissement du soleil (Effet miroir) sur les habitations. Ces implantations dites "Vertes" ne le sont pas vraiment, outre la
pollution à la fabrication et surtout le gros problème du recyclage.
 Les onduleurs produise des nuisances sonores, qui peuvent poser problème sur les habitants des environs, mais aussi faune locale.
Certes l'intérêt financier pour la commune n'est pas négligeable, mais cela reste que des estimations de rrevenus. En contre-partie, l'exploitant de ces champs de panneaux photovoltaïques touche des subventions pour l'implantation et la production d'électricité
dite "verte" c'est tout bénéfique pour eux. Nous comprenons qu'il est de plus en plus compliqué pour les maires de fonctionnner avec des revenus toujours en baisse et les compétences de plus en plus nombreuses: Toutefois, il ne faut pas que cela sit au détriment de la qualité de vie que les habitants sont venus chercher dans la commune</t>
  </si>
  <si>
    <t>IMG_20220119_191238</t>
  </si>
  <si>
    <t>la SMAVD et le SCOT donnent des directives pour la protection du territoire des Hautes alpes et Alpes de hautes-provence
au bas du hameau de Jussel se trouve la Durance, la rivière et ses rives , sa flore et les animaux doivent être respectés.
Le lieu ne convient pas pour un parc photovoltaïque, il faut trouver un autre endroit plus en hauteur pour eviter les divers dangers que pose le barrage.</t>
  </si>
  <si>
    <t>IMG_20220119_191257</t>
  </si>
  <si>
    <t>IMG_20220119_191432</t>
  </si>
  <si>
    <t xml:space="preserve">Je pense que cela peut engendrer une fragmentation supplémentaire du paysage et endommager les corridors écologiques (trames vertes) de Jussel.  Un obstacles de plus à la circulation des espèces. 
Je trouve déjà cet endroit moche. Ajouter des panneaux va encore dégrader le paysage. Ce que je souhaite à Piégut, c'est e devenir une petit coin de paradis plein d'arbre et d'animaux sauvages. (Comme la photo que vous avez mis sur le site internet) au lei de ressembler à une ZUP ou à un ZAC. </t>
  </si>
  <si>
    <t>IMG_20220119_191456</t>
  </si>
  <si>
    <t>IMG_20220119_191518</t>
  </si>
  <si>
    <t>IMG_20220119_191719</t>
  </si>
  <si>
    <t>Energie décarbonnée mais pas complètement verte. (panneaux polluants avec terre rare etc.. )
Sur un terrain pas complètement dégradé, ce qui pose problème
Production d'énergie locale qui ne reviendra pas à la commune, dommage.
Malgré tout cela, je suis pour le projet</t>
  </si>
  <si>
    <t>IMG_20220119_191756</t>
  </si>
  <si>
    <t>IMG_20220119_191925</t>
  </si>
  <si>
    <t>Doutes quand au recyclage des panneaux en fin de vie</t>
  </si>
  <si>
    <t>TOTAL</t>
  </si>
  <si>
    <t>Participations</t>
  </si>
  <si>
    <t>Autre</t>
  </si>
  <si>
    <t>Village</t>
  </si>
  <si>
    <t>Foyers</t>
  </si>
  <si>
    <t>Poids attribué</t>
  </si>
  <si>
    <t>Total</t>
  </si>
  <si>
    <t>Score avis</t>
  </si>
  <si>
    <t>Remarques citées</t>
  </si>
  <si>
    <t>Rendement, zone à l'ombre</t>
  </si>
  <si>
    <t>Cout si rétractation</t>
  </si>
  <si>
    <t>Doutes sur destination des 17000 euros ou Somme pas assez conséquente</t>
  </si>
  <si>
    <t>Zone inondable</t>
  </si>
  <si>
    <t>Degradation du caractère touristique ou préservation du lieu</t>
  </si>
  <si>
    <t>Doutes sur écologie du projet (circulation faune, cloture etc.. )</t>
  </si>
  <si>
    <t>exigence fabrication française</t>
  </si>
  <si>
    <t>Fin de bail: Remise en état de la plateforme,  Recyclage des panneaux, pollution. Cout pour commune?</t>
  </si>
  <si>
    <t>Redistribution énergie, soutient aux habitants de Jussel</t>
  </si>
  <si>
    <t>Montrer l'exemple, génération future, substitution aux énergies fossiles et nucléaires</t>
  </si>
  <si>
    <t>Synthèse</t>
  </si>
  <si>
    <t>Lieu</t>
  </si>
  <si>
    <t>Rejetee</t>
  </si>
  <si>
    <t>SansAvis</t>
  </si>
  <si>
    <t>Excellente</t>
  </si>
  <si>
    <t>from Foyer F, Vote V</t>
  </si>
  <si>
    <t>where F.Id= V.FoyerId</t>
  </si>
  <si>
    <t>group by F.Name</t>
  </si>
  <si>
    <t>Select F.Name Lieu, sum(Rejetee) Rejetee, sum(Mauvaise) Mauvaise, sum(SansAvis) SansAvis, sum(Bonne) Bonne, sum(Excellente) Excellente</t>
  </si>
  <si>
    <t>Select F.Name Lieu</t>
  </si>
  <si>
    <t>, sum(Renouvelable) Renouvellable, sum(Locale) Locale, sum(Revenus) Revenus, sum(Terrain) Terrain</t>
  </si>
  <si>
    <t>, sum(Visuelles) Visuelles, sum(Sonores) Sonores, sum(environnementales) environ, sum(Pollution) Pollution</t>
  </si>
  <si>
    <t>Visuelles</t>
  </si>
  <si>
    <t>Sonores</t>
  </si>
  <si>
    <t>environnementales</t>
  </si>
  <si>
    <t>Pollution fabrication</t>
  </si>
  <si>
    <t>Energie renouvellable</t>
  </si>
  <si>
    <t>Energie locale</t>
  </si>
  <si>
    <t>Revenus pour la commune</t>
  </si>
  <si>
    <t>Terrain dégradé</t>
  </si>
  <si>
    <t>Avantages</t>
  </si>
  <si>
    <t>Inconvénients</t>
  </si>
  <si>
    <t>Requete SQL, BDD sql serveur</t>
  </si>
  <si>
    <t>Abstention</t>
  </si>
  <si>
    <t>participants Jussel</t>
  </si>
  <si>
    <t xml:space="preserve">Personnes citants des inconvénients autres </t>
  </si>
  <si>
    <t xml:space="preserve">Personnes citants des avantages autres </t>
  </si>
  <si>
    <t>Abstension Habitants Jussel</t>
  </si>
  <si>
    <t>Total Hab. Jussel</t>
  </si>
  <si>
    <t>Village, autre hameau et autre commune</t>
  </si>
  <si>
    <t>Ne sais pas</t>
  </si>
  <si>
    <t>A rejeter</t>
  </si>
  <si>
    <t>Tous les avis</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</si>
</sst>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0" fillId="0" borderId="0" xfId="0" applyAlignment="1">
      <alignment horizontal="right"/>
    </xf>
    <xf numFmtId="0" fontId="0" fillId="0" borderId="0" xfId="0" applyAlignment="1">
      <alignment horizontal="center"/>
    </xf>
    <xf numFmtId="0" fontId="1" fillId="0" borderId="0" xfId="0" applyFont="1" applyAlignment="1">
      <alignment horizontal="center" vertical="top"/>
    </xf>
    <xf numFmtId="0" fontId="0" fillId="0" borderId="0" xfId="0" applyFont="1"/>
    <xf numFmtId="0" fontId="1" fillId="0" borderId="0" xfId="0" applyFont="1" applyAlignment="1">
      <alignment horizontal="right" vertical="top"/>
    </xf>
    <xf numFmtId="0" fontId="0" fillId="0" borderId="0" xfId="0" applyAlignment="1">
      <alignment horizontal="center" wrapText="1"/>
    </xf>
    <xf numFmtId="0" fontId="0" fillId="0" borderId="0" xfId="0" applyFont="1" applyAlignment="1">
      <alignment horizontal="center"/>
    </xf>
    <xf numFmtId="0" fontId="0" fillId="0" borderId="0" xfId="0" applyFont="1" applyAlignment="1">
      <alignment horizontal="center" vertical="top"/>
    </xf>
    <xf numFmtId="0" fontId="1" fillId="0" borderId="0" xfId="0" applyFont="1" applyAlignment="1">
      <alignment horizontal="center"/>
    </xf>
    <xf numFmtId="0" fontId="0" fillId="0" borderId="0" xfId="0" applyAlignment="1">
      <alignment horizontal="righ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0" xfId="0" applyFont="1" applyAlignment="1">
      <alignment horizontal="left"/>
    </xf>
    <xf numFmtId="0" fontId="0" fillId="3" borderId="0" xfId="0" applyFill="1" applyAlignment="1">
      <alignment horizontal="right"/>
    </xf>
    <xf numFmtId="0" fontId="0" fillId="3" borderId="0" xfId="0" applyFill="1" applyAlignment="1">
      <alignment horizontal="center"/>
    </xf>
    <xf numFmtId="0" fontId="0" fillId="3" borderId="0" xfId="0" applyFont="1" applyFill="1" applyAlignment="1">
      <alignment horizontal="center" vertical="top"/>
    </xf>
    <xf numFmtId="0" fontId="0" fillId="3" borderId="0" xfId="0" applyFill="1" applyAlignment="1">
      <alignment horizontal="center" vertical="top"/>
    </xf>
    <xf numFmtId="0" fontId="0" fillId="3" borderId="0" xfId="0" applyFill="1"/>
    <xf numFmtId="0" fontId="0" fillId="4" borderId="0" xfId="0" applyFont="1" applyFill="1" applyAlignment="1">
      <alignment horizontal="right" vertical="top"/>
    </xf>
    <xf numFmtId="0" fontId="0" fillId="4" borderId="0" xfId="0" applyFont="1" applyFill="1" applyAlignment="1">
      <alignment horizontal="center" vertical="top"/>
    </xf>
    <xf numFmtId="0" fontId="0" fillId="4" borderId="0" xfId="0" applyFill="1" applyAlignment="1">
      <alignment horizontal="center"/>
    </xf>
    <xf numFmtId="0" fontId="0" fillId="4" borderId="0" xfId="0" applyFill="1" applyAlignment="1">
      <alignment horizontal="center" vertical="top"/>
    </xf>
    <xf numFmtId="0" fontId="0" fillId="4" borderId="0" xfId="0" applyFill="1"/>
    <xf numFmtId="0" fontId="0" fillId="4" borderId="0" xfId="0" applyFont="1" applyFill="1" applyAlignment="1">
      <alignment horizontal="right"/>
    </xf>
    <xf numFmtId="0" fontId="0" fillId="4" borderId="0" xfId="0" applyFont="1" applyFill="1" applyAlignment="1">
      <alignment horizontal="center"/>
    </xf>
    <xf numFmtId="0" fontId="1" fillId="5" borderId="2" xfId="0" applyFont="1" applyFill="1" applyBorder="1" applyAlignment="1">
      <alignment horizontal="right"/>
    </xf>
    <xf numFmtId="0" fontId="1" fillId="5" borderId="2" xfId="0" applyFont="1" applyFill="1" applyBorder="1" applyAlignment="1">
      <alignment horizontal="center"/>
    </xf>
    <xf numFmtId="0" fontId="0" fillId="5" borderId="2" xfId="0" applyFill="1" applyBorder="1" applyAlignment="1">
      <alignment horizontal="center"/>
    </xf>
    <xf numFmtId="0" fontId="0" fillId="5" borderId="2" xfId="0" applyFill="1" applyBorder="1" applyAlignment="1">
      <alignment horizontal="center" vertical="top"/>
    </xf>
    <xf numFmtId="0" fontId="0" fillId="5" borderId="2" xfId="0" applyFill="1" applyBorder="1"/>
    <xf numFmtId="0" fontId="1" fillId="3" borderId="0" xfId="0" applyFont="1" applyFill="1" applyBorder="1" applyAlignment="1">
      <alignment horizontal="right" vertical="top"/>
    </xf>
    <xf numFmtId="0" fontId="1" fillId="3" borderId="0" xfId="0" applyFont="1" applyFill="1" applyBorder="1" applyAlignment="1">
      <alignment horizontal="center" vertical="top"/>
    </xf>
    <xf numFmtId="0" fontId="0" fillId="3" borderId="0" xfId="0" applyFill="1" applyBorder="1" applyAlignment="1">
      <alignment horizontal="center"/>
    </xf>
    <xf numFmtId="0" fontId="0" fillId="3" borderId="0" xfId="0" applyFill="1" applyBorder="1" applyAlignment="1">
      <alignment horizontal="center" vertical="top"/>
    </xf>
    <xf numFmtId="0" fontId="0" fillId="3" borderId="0" xfId="0" applyFill="1" applyBorder="1"/>
    <xf numFmtId="0" fontId="1" fillId="2" borderId="0" xfId="0" applyFont="1" applyFill="1" applyBorder="1" applyAlignment="1">
      <alignment horizontal="right" vertical="top"/>
    </xf>
    <xf numFmtId="0" fontId="1" fillId="2" borderId="0" xfId="0" applyFont="1" applyFill="1" applyBorder="1" applyAlignment="1">
      <alignment horizontal="center" vertical="top"/>
    </xf>
    <xf numFmtId="0" fontId="0" fillId="2" borderId="0" xfId="0" applyFill="1" applyBorder="1" applyAlignment="1">
      <alignment horizontal="center"/>
    </xf>
    <xf numFmtId="0" fontId="0" fillId="2" borderId="0" xfId="0" applyFill="1" applyBorder="1" applyAlignment="1">
      <alignment horizontal="center" vertical="top"/>
    </xf>
    <xf numFmtId="0" fontId="0" fillId="2" borderId="0" xfId="0" applyFill="1" applyBorder="1"/>
    <xf numFmtId="0" fontId="1" fillId="4" borderId="0" xfId="0" applyFont="1" applyFill="1" applyBorder="1" applyAlignment="1">
      <alignment horizontal="right" vertical="top"/>
    </xf>
    <xf numFmtId="0" fontId="1" fillId="4" borderId="0" xfId="0" applyFont="1" applyFill="1" applyBorder="1" applyAlignment="1">
      <alignment horizontal="center" vertical="top"/>
    </xf>
    <xf numFmtId="0" fontId="0" fillId="4" borderId="0" xfId="0" applyFill="1" applyBorder="1" applyAlignment="1">
      <alignment horizontal="center"/>
    </xf>
    <xf numFmtId="0" fontId="0" fillId="4" borderId="0" xfId="0" applyFill="1" applyBorder="1" applyAlignment="1">
      <alignment horizontal="center" vertical="top"/>
    </xf>
    <xf numFmtId="0" fontId="0" fillId="4" borderId="0" xfId="0" applyFill="1" applyBorder="1"/>
    <xf numFmtId="0" fontId="1" fillId="6" borderId="1" xfId="0" applyFont="1" applyFill="1" applyBorder="1" applyAlignment="1">
      <alignment horizontal="right" vertical="top"/>
    </xf>
    <xf numFmtId="0" fontId="1" fillId="6" borderId="1" xfId="0" applyFont="1" applyFill="1" applyBorder="1" applyAlignment="1">
      <alignment horizontal="center" vertical="top"/>
    </xf>
    <xf numFmtId="0" fontId="0" fillId="6" borderId="1" xfId="0" applyFill="1" applyBorder="1" applyAlignment="1">
      <alignment horizontal="center"/>
    </xf>
    <xf numFmtId="0" fontId="0" fillId="6" borderId="1" xfId="0" applyFill="1" applyBorder="1" applyAlignment="1">
      <alignment horizontal="center" vertical="top"/>
    </xf>
    <xf numFmtId="0" fontId="0" fillId="6" borderId="1" xfId="0" applyFill="1" applyBorder="1"/>
    <xf numFmtId="0" fontId="1" fillId="3" borderId="0" xfId="0" applyFont="1" applyFill="1" applyBorder="1" applyAlignment="1">
      <alignment horizontal="center"/>
    </xf>
    <xf numFmtId="0" fontId="1" fillId="2" borderId="0" xfId="0" applyFont="1" applyFill="1" applyBorder="1" applyAlignment="1">
      <alignment horizontal="center"/>
    </xf>
    <xf numFmtId="0" fontId="1" fillId="4" borderId="0" xfId="0" applyFont="1" applyFill="1" applyBorder="1" applyAlignment="1">
      <alignment horizontal="center"/>
    </xf>
    <xf numFmtId="0" fontId="1" fillId="6" borderId="1" xfId="0" applyFont="1" applyFill="1" applyBorder="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0" borderId="0" xfId="0" applyFont="1" applyAlignment="1">
      <alignment horizontal="center" vertical="top"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xf numFmtId="0" fontId="1" fillId="0" borderId="0" xfId="0" applyFont="1" applyFill="1" applyBorder="1" applyAlignment="1">
      <alignment horizontal="center"/>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horizontal="center" vertical="top"/>
    </xf>
    <xf numFmtId="0" fontId="0" fillId="0" borderId="0" xfId="0" applyFill="1" applyAlignment="1">
      <alignment horizontal="center"/>
    </xf>
    <xf numFmtId="0" fontId="0" fillId="0" borderId="0" xfId="0" applyFill="1" applyAlignment="1">
      <alignment horizontal="center" vertical="top"/>
    </xf>
    <xf numFmtId="0" fontId="0" fillId="0" borderId="0" xfId="0" applyFill="1"/>
    <xf numFmtId="0" fontId="1" fillId="0" borderId="0" xfId="0" applyFont="1" applyFill="1" applyAlignment="1">
      <alignment horizontal="left"/>
    </xf>
    <xf numFmtId="0" fontId="0" fillId="0" borderId="0" xfId="0" applyFill="1" applyAlignment="1">
      <alignment horizontal="right"/>
    </xf>
    <xf numFmtId="0" fontId="0" fillId="3" borderId="0" xfId="0" applyFill="1" applyAlignment="1">
      <alignment horizontal="right" vertical="top" wrapText="1"/>
    </xf>
    <xf numFmtId="0" fontId="0" fillId="3" borderId="0" xfId="0" applyFill="1" applyAlignment="1">
      <alignment vertical="top"/>
    </xf>
    <xf numFmtId="0" fontId="0" fillId="3" borderId="0" xfId="0" applyFill="1" applyAlignment="1">
      <alignment horizontal="right" vertical="top"/>
    </xf>
    <xf numFmtId="0" fontId="0" fillId="4" borderId="0" xfId="0" applyFill="1" applyAlignment="1">
      <alignment horizontal="right" vertical="top"/>
    </xf>
    <xf numFmtId="0" fontId="0" fillId="4" borderId="0" xfId="0" applyFill="1" applyAlignment="1">
      <alignment vertical="top"/>
    </xf>
    <xf numFmtId="0" fontId="0" fillId="4" borderId="0" xfId="0" applyFill="1" applyAlignment="1">
      <alignment horizontal="right" vertical="top" wrapText="1"/>
    </xf>
    <xf numFmtId="20" fontId="0" fillId="3" borderId="0" xfId="0" applyNumberFormat="1" applyFill="1" applyAlignment="1">
      <alignment horizontal="center" vertical="top"/>
    </xf>
    <xf numFmtId="0" fontId="0" fillId="0" borderId="0" xfId="0" applyAlignment="1">
      <alignment wrapText="1"/>
    </xf>
    <xf numFmtId="0" fontId="2" fillId="0" borderId="0" xfId="0" applyFont="1"/>
    <xf numFmtId="0" fontId="0" fillId="0" borderId="2" xfId="0" applyBorder="1"/>
    <xf numFmtId="0" fontId="1" fillId="0" borderId="2" xfId="0" applyFont="1" applyBorder="1"/>
    <xf numFmtId="0" fontId="1" fillId="0" borderId="0" xfId="0" applyFont="1"/>
    <xf numFmtId="0" fontId="1" fillId="0" borderId="2" xfId="0" applyFont="1" applyBorder="1" applyAlignment="1">
      <alignment horizontal="center" wrapText="1"/>
    </xf>
    <xf numFmtId="0" fontId="0" fillId="0" borderId="0" xfId="0" applyBorder="1" applyAlignment="1">
      <alignment horizontal="center" wrapText="1"/>
    </xf>
    <xf numFmtId="0" fontId="1" fillId="2" borderId="1" xfId="0" applyFont="1" applyFill="1" applyBorder="1"/>
    <xf numFmtId="0" fontId="1" fillId="2" borderId="1" xfId="0" applyFont="1" applyFill="1" applyBorder="1" applyAlignment="1">
      <alignment horizontal="center" wrapText="1"/>
    </xf>
    <xf numFmtId="0" fontId="1" fillId="2" borderId="0" xfId="0" applyFont="1" applyFill="1" applyAlignment="1">
      <alignment horizontal="center"/>
    </xf>
    <xf numFmtId="0" fontId="0" fillId="2" borderId="0" xfId="0" applyFill="1" applyAlignment="1">
      <alignment horizontal="center"/>
    </xf>
    <xf numFmtId="0" fontId="0" fillId="0" borderId="3" xfId="0" applyBorder="1" applyAlignment="1">
      <alignment horizontal="center"/>
    </xf>
    <xf numFmtId="0" fontId="1" fillId="0" borderId="3" xfId="0" applyFont="1" applyBorder="1" applyAlignment="1">
      <alignment horizontal="center" wrapText="1"/>
    </xf>
    <xf numFmtId="0" fontId="1" fillId="0" borderId="3" xfId="0" applyFont="1" applyFill="1" applyBorder="1" applyAlignment="1">
      <alignment horizontal="center" wrapText="1"/>
    </xf>
    <xf numFmtId="0" fontId="0" fillId="0" borderId="3" xfId="0" applyBorder="1" applyAlignment="1">
      <alignment horizontal="center" wrapText="1"/>
    </xf>
    <xf numFmtId="0" fontId="1" fillId="0" borderId="0" xfId="0" applyFont="1" applyAlignment="1">
      <alignment horizontal="center" vertical="center"/>
    </xf>
    <xf numFmtId="0" fontId="0" fillId="0" borderId="0" xfId="0" applyFill="1" applyAlignment="1">
      <alignment horizontal="right" vertical="top"/>
    </xf>
    <xf numFmtId="0" fontId="0" fillId="0" borderId="0" xfId="0" applyFill="1" applyAlignment="1">
      <alignment vertical="top"/>
    </xf>
    <xf numFmtId="0" fontId="0" fillId="0" borderId="0" xfId="0" applyFill="1" applyAlignment="1">
      <alignment horizontal="left" vertical="top"/>
    </xf>
    <xf numFmtId="0" fontId="0" fillId="8" borderId="3" xfId="0" applyFill="1" applyBorder="1" applyAlignment="1">
      <alignment horizontal="center"/>
    </xf>
    <xf numFmtId="0" fontId="0" fillId="7" borderId="3" xfId="0" applyFill="1" applyBorder="1" applyAlignment="1">
      <alignment horizontal="center"/>
    </xf>
    <xf numFmtId="0" fontId="1" fillId="8" borderId="3" xfId="0" applyFont="1" applyFill="1" applyBorder="1" applyAlignment="1">
      <alignment horizontal="center" vertical="top"/>
    </xf>
    <xf numFmtId="0" fontId="1" fillId="7" borderId="3" xfId="0" applyFont="1" applyFill="1" applyBorder="1" applyAlignment="1">
      <alignment horizontal="center" vertical="top"/>
    </xf>
    <xf numFmtId="0" fontId="1" fillId="0" borderId="0" xfId="0" applyFont="1" applyFill="1" applyAlignment="1">
      <alignment horizontal="center"/>
    </xf>
    <xf numFmtId="0" fontId="1" fillId="0" borderId="0" xfId="0" applyFont="1" applyFill="1" applyAlignment="1">
      <alignment horizontal="center" vertical="top"/>
    </xf>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colors>
    <mruColors>
      <color rgb="FFF65616"/>
      <color rgb="FFF68540"/>
      <color rgb="FFF57B17"/>
      <color rgb="FFF64616"/>
      <color rgb="FFF9B287"/>
      <color rgb="FFF5CA8B"/>
      <color rgb="FF3DA959"/>
      <color rgb="FF00642D"/>
      <color rgb="FFB23C3C"/>
      <color rgb="FFFF99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cat>
            <c:strRef>
              <c:f>(Feuil1!$AO$4:$AQ$4,Feuil1!$AT$4)</c:f>
              <c:strCache>
                <c:ptCount val="4"/>
                <c:pt idx="0">
                  <c:v>Autre</c:v>
                </c:pt>
                <c:pt idx="1">
                  <c:v>Jussel</c:v>
                </c:pt>
                <c:pt idx="2">
                  <c:v>Village</c:v>
                </c:pt>
                <c:pt idx="3">
                  <c:v>Abstention</c:v>
                </c:pt>
              </c:strCache>
            </c:strRef>
          </c:cat>
          <c:val>
            <c:numRef>
              <c:f>(Feuil1!$AO$6:$AQ$6,Feuil1!$AT$6)</c:f>
              <c:numCache>
                <c:formatCode>General</c:formatCode>
                <c:ptCount val="4"/>
                <c:pt idx="0">
                  <c:v>1</c:v>
                </c:pt>
                <c:pt idx="1">
                  <c:v>17</c:v>
                </c:pt>
                <c:pt idx="2">
                  <c:v>50</c:v>
                </c:pt>
                <c:pt idx="3">
                  <c:v>83</c:v>
                </c:pt>
              </c:numCache>
            </c:numRef>
          </c:val>
        </c:ser>
        <c:firstSliceAng val="0"/>
      </c:pieChart>
    </c:plotArea>
    <c:legend>
      <c:legendPos val="r"/>
      <c:layout>
        <c:manualLayout>
          <c:xMode val="edge"/>
          <c:yMode val="edge"/>
          <c:x val="0.70916712396940251"/>
          <c:y val="4.5084027602743923E-2"/>
          <c:w val="0.27437368039463611"/>
          <c:h val="0.46861039394538062"/>
        </c:manualLayout>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spPr>
            <a:solidFill>
              <a:schemeClr val="accent6">
                <a:lumMod val="75000"/>
              </a:schemeClr>
            </a:solidFill>
          </c:spPr>
          <c:cat>
            <c:strRef>
              <c:f>Feuil3!$D$3:$D$10</c:f>
              <c:strCache>
                <c:ptCount val="8"/>
                <c:pt idx="0">
                  <c:v>Cout si rétractation</c:v>
                </c:pt>
                <c:pt idx="1">
                  <c:v>Zone inondable</c:v>
                </c:pt>
                <c:pt idx="2">
                  <c:v>Doutes sur destination des 17000 euros ou Somme pas assez conséquente</c:v>
                </c:pt>
                <c:pt idx="3">
                  <c:v>Fin de bail: Remise en état de la plateforme,  Recyclage des panneaux, pollution. Cout pour commune?</c:v>
                </c:pt>
                <c:pt idx="4">
                  <c:v>Degradation du caractère touristique ou préservation du lieu</c:v>
                </c:pt>
                <c:pt idx="5">
                  <c:v>Redistribution énergie, soutient aux habitants de Jussel</c:v>
                </c:pt>
                <c:pt idx="6">
                  <c:v>Doutes sur écologie du projet (circulation faune, cloture etc.. )</c:v>
                </c:pt>
                <c:pt idx="7">
                  <c:v>Rendement, zone à l'ombre</c:v>
                </c:pt>
              </c:strCache>
            </c:strRef>
          </c:cat>
          <c:val>
            <c:numRef>
              <c:f>Feuil3!$E$3:$E$10</c:f>
              <c:numCache>
                <c:formatCode>General</c:formatCode>
                <c:ptCount val="8"/>
                <c:pt idx="0">
                  <c:v>1</c:v>
                </c:pt>
                <c:pt idx="1">
                  <c:v>2</c:v>
                </c:pt>
                <c:pt idx="2">
                  <c:v>3</c:v>
                </c:pt>
                <c:pt idx="3">
                  <c:v>4</c:v>
                </c:pt>
                <c:pt idx="4">
                  <c:v>4</c:v>
                </c:pt>
                <c:pt idx="5">
                  <c:v>5</c:v>
                </c:pt>
                <c:pt idx="6">
                  <c:v>6</c:v>
                </c:pt>
                <c:pt idx="7">
                  <c:v>8</c:v>
                </c:pt>
              </c:numCache>
            </c:numRef>
          </c:val>
        </c:ser>
        <c:axId val="152682496"/>
        <c:axId val="152684032"/>
      </c:barChart>
      <c:catAx>
        <c:axId val="152682496"/>
        <c:scaling>
          <c:orientation val="minMax"/>
        </c:scaling>
        <c:axPos val="l"/>
        <c:tickLblPos val="nextTo"/>
        <c:txPr>
          <a:bodyPr rot="0" vert="horz"/>
          <a:lstStyle/>
          <a:p>
            <a:pPr>
              <a:defRPr/>
            </a:pPr>
            <a:endParaRPr lang="fr-FR"/>
          </a:p>
        </c:txPr>
        <c:crossAx val="152684032"/>
        <c:crosses val="autoZero"/>
        <c:auto val="1"/>
        <c:lblAlgn val="ctr"/>
        <c:lblOffset val="100"/>
      </c:catAx>
      <c:valAx>
        <c:axId val="152684032"/>
        <c:scaling>
          <c:orientation val="minMax"/>
        </c:scaling>
        <c:axPos val="b"/>
        <c:majorGridlines/>
        <c:numFmt formatCode="General" sourceLinked="1"/>
        <c:tickLblPos val="nextTo"/>
        <c:crossAx val="15268249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cat>
            <c:strRef>
              <c:f>Feuil1!$AW$5:$AW$6</c:f>
              <c:strCache>
                <c:ptCount val="2"/>
                <c:pt idx="0">
                  <c:v>Abstension Habitants Jussel</c:v>
                </c:pt>
                <c:pt idx="1">
                  <c:v>participants Jussel</c:v>
                </c:pt>
              </c:strCache>
            </c:strRef>
          </c:cat>
          <c:val>
            <c:numRef>
              <c:f>Feuil1!$AX$5:$AX$6</c:f>
              <c:numCache>
                <c:formatCode>General</c:formatCode>
                <c:ptCount val="2"/>
                <c:pt idx="0">
                  <c:v>16</c:v>
                </c:pt>
                <c:pt idx="1">
                  <c:v>17</c:v>
                </c:pt>
              </c:numCache>
            </c:numRef>
          </c:val>
        </c:ser>
        <c:firstSliceAng val="0"/>
      </c:pieChart>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dPt>
            <c:idx val="0"/>
            <c:spPr>
              <a:solidFill>
                <a:srgbClr val="F65616"/>
              </a:solidFill>
            </c:spPr>
          </c:dPt>
          <c:dPt>
            <c:idx val="1"/>
            <c:spPr>
              <a:solidFill>
                <a:srgbClr val="F68540"/>
              </a:solidFill>
            </c:spPr>
          </c:dPt>
          <c:dPt>
            <c:idx val="2"/>
            <c:spPr>
              <a:solidFill>
                <a:schemeClr val="bg1">
                  <a:lumMod val="75000"/>
                </a:schemeClr>
              </a:solidFill>
            </c:spPr>
          </c:dPt>
          <c:dPt>
            <c:idx val="3"/>
            <c:spPr>
              <a:solidFill>
                <a:srgbClr val="3DA959"/>
              </a:solidFill>
            </c:spPr>
          </c:dPt>
          <c:dPt>
            <c:idx val="4"/>
            <c:spPr>
              <a:solidFill>
                <a:srgbClr val="00642D"/>
              </a:solidFill>
            </c:spPr>
          </c:dPt>
          <c:dLbls>
            <c:showVal val="1"/>
            <c:showLeaderLines val="1"/>
          </c:dLbls>
          <c:cat>
            <c:strRef>
              <c:f>Feuil1!$A$9:$A$13</c:f>
              <c:strCache>
                <c:ptCount val="5"/>
                <c:pt idx="0">
                  <c:v>A rejeter</c:v>
                </c:pt>
                <c:pt idx="1">
                  <c:v>Mauvaise</c:v>
                </c:pt>
                <c:pt idx="2">
                  <c:v>Ne sais pas</c:v>
                </c:pt>
                <c:pt idx="3">
                  <c:v>Bonne</c:v>
                </c:pt>
                <c:pt idx="4">
                  <c:v> Excellente</c:v>
                </c:pt>
              </c:strCache>
            </c:strRef>
          </c:cat>
          <c:val>
            <c:numRef>
              <c:f>Feuil1!$AP$9:$AP$13</c:f>
              <c:numCache>
                <c:formatCode>General</c:formatCode>
                <c:ptCount val="5"/>
                <c:pt idx="0">
                  <c:v>13</c:v>
                </c:pt>
                <c:pt idx="1">
                  <c:v>3</c:v>
                </c:pt>
                <c:pt idx="2">
                  <c:v>0</c:v>
                </c:pt>
                <c:pt idx="3">
                  <c:v>1</c:v>
                </c:pt>
                <c:pt idx="4">
                  <c:v>0</c:v>
                </c:pt>
              </c:numCache>
            </c:numRef>
          </c:val>
        </c:ser>
        <c:firstSliceAng val="0"/>
      </c:pieChart>
    </c:plotArea>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dPt>
            <c:idx val="0"/>
            <c:spPr>
              <a:solidFill>
                <a:srgbClr val="F65616"/>
              </a:solidFill>
            </c:spPr>
          </c:dPt>
          <c:dPt>
            <c:idx val="1"/>
            <c:spPr>
              <a:solidFill>
                <a:srgbClr val="F68540"/>
              </a:solidFill>
            </c:spPr>
          </c:dPt>
          <c:dPt>
            <c:idx val="2"/>
            <c:spPr>
              <a:solidFill>
                <a:schemeClr val="bg1">
                  <a:lumMod val="75000"/>
                </a:schemeClr>
              </a:solidFill>
            </c:spPr>
          </c:dPt>
          <c:dPt>
            <c:idx val="3"/>
            <c:spPr>
              <a:solidFill>
                <a:srgbClr val="3DA959"/>
              </a:solidFill>
            </c:spPr>
          </c:dPt>
          <c:dPt>
            <c:idx val="4"/>
            <c:spPr>
              <a:solidFill>
                <a:srgbClr val="00642D"/>
              </a:solidFill>
            </c:spPr>
          </c:dPt>
          <c:dLbls>
            <c:showVal val="1"/>
            <c:showLeaderLines val="1"/>
          </c:dLbls>
          <c:cat>
            <c:strRef>
              <c:f>Feuil1!$A$9:$A$13</c:f>
              <c:strCache>
                <c:ptCount val="5"/>
                <c:pt idx="0">
                  <c:v>A rejeter</c:v>
                </c:pt>
                <c:pt idx="1">
                  <c:v>Mauvaise</c:v>
                </c:pt>
                <c:pt idx="2">
                  <c:v>Ne sais pas</c:v>
                </c:pt>
                <c:pt idx="3">
                  <c:v>Bonne</c:v>
                </c:pt>
                <c:pt idx="4">
                  <c:v> Excellente</c:v>
                </c:pt>
              </c:strCache>
            </c:strRef>
          </c:cat>
          <c:val>
            <c:numRef>
              <c:f>Feuil1!$AS$9:$AS$13</c:f>
              <c:numCache>
                <c:formatCode>General</c:formatCode>
                <c:ptCount val="5"/>
                <c:pt idx="0">
                  <c:v>7</c:v>
                </c:pt>
                <c:pt idx="1">
                  <c:v>3</c:v>
                </c:pt>
                <c:pt idx="2">
                  <c:v>2</c:v>
                </c:pt>
                <c:pt idx="3">
                  <c:v>23</c:v>
                </c:pt>
                <c:pt idx="4">
                  <c:v>16</c:v>
                </c:pt>
              </c:numCache>
            </c:numRef>
          </c:val>
        </c:ser>
        <c:firstSliceAng val="0"/>
      </c:pieChart>
    </c:plotArea>
    <c:legend>
      <c:legendPos val="tr"/>
      <c:layout/>
      <c:spPr>
        <a:noFill/>
      </c:spPr>
      <c:txPr>
        <a:bodyPr/>
        <a:lstStyle/>
        <a:p>
          <a:pPr rtl="0">
            <a:defRPr/>
          </a:pPr>
          <a:endParaRPr lang="fr-FR"/>
        </a:p>
      </c:txPr>
    </c:legend>
    <c:plotVisOnly val="1"/>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dPt>
            <c:idx val="0"/>
            <c:spPr>
              <a:solidFill>
                <a:srgbClr val="F65616"/>
              </a:solidFill>
            </c:spPr>
          </c:dPt>
          <c:dPt>
            <c:idx val="1"/>
            <c:spPr>
              <a:solidFill>
                <a:srgbClr val="F68540"/>
              </a:solidFill>
            </c:spPr>
          </c:dPt>
          <c:dPt>
            <c:idx val="2"/>
            <c:spPr>
              <a:solidFill>
                <a:schemeClr val="bg1">
                  <a:lumMod val="75000"/>
                </a:schemeClr>
              </a:solidFill>
            </c:spPr>
          </c:dPt>
          <c:dPt>
            <c:idx val="3"/>
            <c:spPr>
              <a:solidFill>
                <a:srgbClr val="3DA959"/>
              </a:solidFill>
            </c:spPr>
          </c:dPt>
          <c:dPt>
            <c:idx val="4"/>
            <c:spPr>
              <a:solidFill>
                <a:srgbClr val="00642D"/>
              </a:solidFill>
            </c:spPr>
          </c:dPt>
          <c:dLbls>
            <c:showVal val="1"/>
            <c:showLeaderLines val="1"/>
          </c:dLbls>
          <c:cat>
            <c:strRef>
              <c:f>Feuil1!$A$9:$A$13</c:f>
              <c:strCache>
                <c:ptCount val="5"/>
                <c:pt idx="0">
                  <c:v>A rejeter</c:v>
                </c:pt>
                <c:pt idx="1">
                  <c:v>Mauvaise</c:v>
                </c:pt>
                <c:pt idx="2">
                  <c:v>Ne sais pas</c:v>
                </c:pt>
                <c:pt idx="3">
                  <c:v>Bonne</c:v>
                </c:pt>
                <c:pt idx="4">
                  <c:v> Excellente</c:v>
                </c:pt>
              </c:strCache>
            </c:strRef>
          </c:cat>
          <c:val>
            <c:numRef>
              <c:f>Feuil1!$AR$9:$AR$13</c:f>
              <c:numCache>
                <c:formatCode>General</c:formatCode>
                <c:ptCount val="5"/>
                <c:pt idx="0">
                  <c:v>20</c:v>
                </c:pt>
                <c:pt idx="1">
                  <c:v>6</c:v>
                </c:pt>
                <c:pt idx="2">
                  <c:v>2</c:v>
                </c:pt>
                <c:pt idx="3">
                  <c:v>24</c:v>
                </c:pt>
                <c:pt idx="4">
                  <c:v>16</c:v>
                </c:pt>
              </c:numCache>
            </c:numRef>
          </c:val>
        </c:ser>
        <c:firstSliceAng val="0"/>
      </c:pieChart>
    </c:plotArea>
    <c:plotVisOnly val="1"/>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stacked"/>
        <c:ser>
          <c:idx val="0"/>
          <c:order val="0"/>
          <c:tx>
            <c:strRef>
              <c:f>Feuil2!$A$4</c:f>
              <c:strCache>
                <c:ptCount val="1"/>
                <c:pt idx="0">
                  <c:v>Autre commune</c:v>
                </c:pt>
              </c:strCache>
            </c:strRef>
          </c:tx>
          <c:cat>
            <c:strRef>
              <c:f>Feuil2!$B$3:$F$3</c:f>
              <c:strCache>
                <c:ptCount val="5"/>
                <c:pt idx="0">
                  <c:v>Rejetee</c:v>
                </c:pt>
                <c:pt idx="1">
                  <c:v>Mauvaise</c:v>
                </c:pt>
                <c:pt idx="2">
                  <c:v>SansAvis</c:v>
                </c:pt>
                <c:pt idx="3">
                  <c:v>Bonne</c:v>
                </c:pt>
                <c:pt idx="4">
                  <c:v>Excellente</c:v>
                </c:pt>
              </c:strCache>
            </c:strRef>
          </c:cat>
          <c:val>
            <c:numRef>
              <c:f>Feuil2!$B$4:$F$4</c:f>
              <c:numCache>
                <c:formatCode>General</c:formatCode>
                <c:ptCount val="5"/>
                <c:pt idx="0">
                  <c:v>0</c:v>
                </c:pt>
                <c:pt idx="1">
                  <c:v>0</c:v>
                </c:pt>
                <c:pt idx="2">
                  <c:v>0</c:v>
                </c:pt>
                <c:pt idx="3">
                  <c:v>1</c:v>
                </c:pt>
                <c:pt idx="4">
                  <c:v>0</c:v>
                </c:pt>
              </c:numCache>
            </c:numRef>
          </c:val>
        </c:ser>
        <c:ser>
          <c:idx val="1"/>
          <c:order val="1"/>
          <c:tx>
            <c:strRef>
              <c:f>Feuil2!$A$5</c:f>
              <c:strCache>
                <c:ptCount val="1"/>
                <c:pt idx="0">
                  <c:v>Jussel</c:v>
                </c:pt>
              </c:strCache>
            </c:strRef>
          </c:tx>
          <c:cat>
            <c:strRef>
              <c:f>Feuil2!$B$3:$F$3</c:f>
              <c:strCache>
                <c:ptCount val="5"/>
                <c:pt idx="0">
                  <c:v>Rejetee</c:v>
                </c:pt>
                <c:pt idx="1">
                  <c:v>Mauvaise</c:v>
                </c:pt>
                <c:pt idx="2">
                  <c:v>SansAvis</c:v>
                </c:pt>
                <c:pt idx="3">
                  <c:v>Bonne</c:v>
                </c:pt>
                <c:pt idx="4">
                  <c:v>Excellente</c:v>
                </c:pt>
              </c:strCache>
            </c:strRef>
          </c:cat>
          <c:val>
            <c:numRef>
              <c:f>Feuil2!$B$5:$F$5</c:f>
              <c:numCache>
                <c:formatCode>General</c:formatCode>
                <c:ptCount val="5"/>
                <c:pt idx="0">
                  <c:v>13</c:v>
                </c:pt>
                <c:pt idx="1">
                  <c:v>3</c:v>
                </c:pt>
                <c:pt idx="2">
                  <c:v>0</c:v>
                </c:pt>
                <c:pt idx="3">
                  <c:v>1</c:v>
                </c:pt>
                <c:pt idx="4">
                  <c:v>0</c:v>
                </c:pt>
              </c:numCache>
            </c:numRef>
          </c:val>
        </c:ser>
        <c:ser>
          <c:idx val="2"/>
          <c:order val="2"/>
          <c:tx>
            <c:strRef>
              <c:f>Feuil2!$A$6</c:f>
              <c:strCache>
                <c:ptCount val="1"/>
                <c:pt idx="0">
                  <c:v>Village/Autre hameau</c:v>
                </c:pt>
              </c:strCache>
            </c:strRef>
          </c:tx>
          <c:cat>
            <c:strRef>
              <c:f>Feuil2!$B$3:$F$3</c:f>
              <c:strCache>
                <c:ptCount val="5"/>
                <c:pt idx="0">
                  <c:v>Rejetee</c:v>
                </c:pt>
                <c:pt idx="1">
                  <c:v>Mauvaise</c:v>
                </c:pt>
                <c:pt idx="2">
                  <c:v>SansAvis</c:v>
                </c:pt>
                <c:pt idx="3">
                  <c:v>Bonne</c:v>
                </c:pt>
                <c:pt idx="4">
                  <c:v>Excellente</c:v>
                </c:pt>
              </c:strCache>
            </c:strRef>
          </c:cat>
          <c:val>
            <c:numRef>
              <c:f>Feuil2!$B$6:$F$6</c:f>
              <c:numCache>
                <c:formatCode>General</c:formatCode>
                <c:ptCount val="5"/>
                <c:pt idx="0">
                  <c:v>7</c:v>
                </c:pt>
                <c:pt idx="1">
                  <c:v>3</c:v>
                </c:pt>
                <c:pt idx="2">
                  <c:v>2</c:v>
                </c:pt>
                <c:pt idx="3">
                  <c:v>22</c:v>
                </c:pt>
                <c:pt idx="4">
                  <c:v>16</c:v>
                </c:pt>
              </c:numCache>
            </c:numRef>
          </c:val>
        </c:ser>
        <c:overlap val="100"/>
        <c:axId val="120844672"/>
        <c:axId val="120846208"/>
      </c:barChart>
      <c:catAx>
        <c:axId val="120844672"/>
        <c:scaling>
          <c:orientation val="minMax"/>
        </c:scaling>
        <c:axPos val="b"/>
        <c:tickLblPos val="nextTo"/>
        <c:crossAx val="120846208"/>
        <c:crosses val="autoZero"/>
        <c:auto val="1"/>
        <c:lblAlgn val="ctr"/>
        <c:lblOffset val="100"/>
      </c:catAx>
      <c:valAx>
        <c:axId val="120846208"/>
        <c:scaling>
          <c:orientation val="minMax"/>
        </c:scaling>
        <c:axPos val="l"/>
        <c:majorGridlines/>
        <c:numFmt formatCode="General" sourceLinked="1"/>
        <c:tickLblPos val="nextTo"/>
        <c:crossAx val="12084467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stacked"/>
        <c:ser>
          <c:idx val="0"/>
          <c:order val="0"/>
          <c:tx>
            <c:strRef>
              <c:f>Feuil2!$A$12</c:f>
              <c:strCache>
                <c:ptCount val="1"/>
                <c:pt idx="0">
                  <c:v>Autre commune</c:v>
                </c:pt>
              </c:strCache>
            </c:strRef>
          </c:tx>
          <c:cat>
            <c:strRef>
              <c:f>Feuil2!$B$11:$E$11</c:f>
              <c:strCache>
                <c:ptCount val="4"/>
                <c:pt idx="0">
                  <c:v>Energie renouvellable</c:v>
                </c:pt>
                <c:pt idx="1">
                  <c:v>Energie locale</c:v>
                </c:pt>
                <c:pt idx="2">
                  <c:v>Revenus pour la commune</c:v>
                </c:pt>
                <c:pt idx="3">
                  <c:v>Terrain dégradé</c:v>
                </c:pt>
              </c:strCache>
            </c:strRef>
          </c:cat>
          <c:val>
            <c:numRef>
              <c:f>Feuil2!$B$12:$E$12</c:f>
              <c:numCache>
                <c:formatCode>General</c:formatCode>
                <c:ptCount val="4"/>
                <c:pt idx="0">
                  <c:v>1</c:v>
                </c:pt>
                <c:pt idx="1">
                  <c:v>1</c:v>
                </c:pt>
                <c:pt idx="2">
                  <c:v>0</c:v>
                </c:pt>
                <c:pt idx="3">
                  <c:v>0</c:v>
                </c:pt>
              </c:numCache>
            </c:numRef>
          </c:val>
        </c:ser>
        <c:ser>
          <c:idx val="1"/>
          <c:order val="1"/>
          <c:tx>
            <c:strRef>
              <c:f>Feuil2!$A$13</c:f>
              <c:strCache>
                <c:ptCount val="1"/>
                <c:pt idx="0">
                  <c:v>Jussel</c:v>
                </c:pt>
              </c:strCache>
            </c:strRef>
          </c:tx>
          <c:cat>
            <c:strRef>
              <c:f>Feuil2!$B$11:$E$11</c:f>
              <c:strCache>
                <c:ptCount val="4"/>
                <c:pt idx="0">
                  <c:v>Energie renouvellable</c:v>
                </c:pt>
                <c:pt idx="1">
                  <c:v>Energie locale</c:v>
                </c:pt>
                <c:pt idx="2">
                  <c:v>Revenus pour la commune</c:v>
                </c:pt>
                <c:pt idx="3">
                  <c:v>Terrain dégradé</c:v>
                </c:pt>
              </c:strCache>
            </c:strRef>
          </c:cat>
          <c:val>
            <c:numRef>
              <c:f>Feuil2!$B$13:$E$13</c:f>
              <c:numCache>
                <c:formatCode>General</c:formatCode>
                <c:ptCount val="4"/>
                <c:pt idx="0">
                  <c:v>4</c:v>
                </c:pt>
                <c:pt idx="1">
                  <c:v>1</c:v>
                </c:pt>
                <c:pt idx="2">
                  <c:v>2</c:v>
                </c:pt>
                <c:pt idx="3">
                  <c:v>0</c:v>
                </c:pt>
              </c:numCache>
            </c:numRef>
          </c:val>
        </c:ser>
        <c:ser>
          <c:idx val="2"/>
          <c:order val="2"/>
          <c:tx>
            <c:strRef>
              <c:f>Feuil2!$A$14</c:f>
              <c:strCache>
                <c:ptCount val="1"/>
                <c:pt idx="0">
                  <c:v>Village/Autre hameau</c:v>
                </c:pt>
              </c:strCache>
            </c:strRef>
          </c:tx>
          <c:cat>
            <c:strRef>
              <c:f>Feuil2!$B$11:$E$11</c:f>
              <c:strCache>
                <c:ptCount val="4"/>
                <c:pt idx="0">
                  <c:v>Energie renouvellable</c:v>
                </c:pt>
                <c:pt idx="1">
                  <c:v>Energie locale</c:v>
                </c:pt>
                <c:pt idx="2">
                  <c:v>Revenus pour la commune</c:v>
                </c:pt>
                <c:pt idx="3">
                  <c:v>Terrain dégradé</c:v>
                </c:pt>
              </c:strCache>
            </c:strRef>
          </c:cat>
          <c:val>
            <c:numRef>
              <c:f>Feuil2!$B$14:$E$14</c:f>
              <c:numCache>
                <c:formatCode>General</c:formatCode>
                <c:ptCount val="4"/>
                <c:pt idx="0">
                  <c:v>33</c:v>
                </c:pt>
                <c:pt idx="1">
                  <c:v>35</c:v>
                </c:pt>
                <c:pt idx="2">
                  <c:v>42</c:v>
                </c:pt>
                <c:pt idx="3">
                  <c:v>33</c:v>
                </c:pt>
              </c:numCache>
            </c:numRef>
          </c:val>
        </c:ser>
        <c:overlap val="100"/>
        <c:axId val="152521344"/>
        <c:axId val="152531328"/>
      </c:barChart>
      <c:catAx>
        <c:axId val="152521344"/>
        <c:scaling>
          <c:orientation val="minMax"/>
        </c:scaling>
        <c:axPos val="l"/>
        <c:tickLblPos val="nextTo"/>
        <c:crossAx val="152531328"/>
        <c:crosses val="autoZero"/>
        <c:auto val="1"/>
        <c:lblAlgn val="ctr"/>
        <c:lblOffset val="100"/>
      </c:catAx>
      <c:valAx>
        <c:axId val="152531328"/>
        <c:scaling>
          <c:orientation val="minMax"/>
        </c:scaling>
        <c:axPos val="b"/>
        <c:majorGridlines/>
        <c:numFmt formatCode="General" sourceLinked="1"/>
        <c:tickLblPos val="nextTo"/>
        <c:crossAx val="152521344"/>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stacked"/>
        <c:ser>
          <c:idx val="0"/>
          <c:order val="0"/>
          <c:tx>
            <c:strRef>
              <c:f>Feuil2!$A$24</c:f>
              <c:strCache>
                <c:ptCount val="1"/>
                <c:pt idx="0">
                  <c:v>Autre commune</c:v>
                </c:pt>
              </c:strCache>
            </c:strRef>
          </c:tx>
          <c:cat>
            <c:strRef>
              <c:f>Feuil2!$B$23:$E$23</c:f>
              <c:strCache>
                <c:ptCount val="4"/>
                <c:pt idx="0">
                  <c:v>Visuelles</c:v>
                </c:pt>
                <c:pt idx="1">
                  <c:v>Sonores</c:v>
                </c:pt>
                <c:pt idx="2">
                  <c:v>environnementales</c:v>
                </c:pt>
                <c:pt idx="3">
                  <c:v>Pollution fabrication</c:v>
                </c:pt>
              </c:strCache>
            </c:strRef>
          </c:cat>
          <c:val>
            <c:numRef>
              <c:f>Feuil2!$B$24:$E$24</c:f>
              <c:numCache>
                <c:formatCode>General</c:formatCode>
                <c:ptCount val="4"/>
                <c:pt idx="0">
                  <c:v>0</c:v>
                </c:pt>
                <c:pt idx="1">
                  <c:v>1</c:v>
                </c:pt>
                <c:pt idx="2">
                  <c:v>1</c:v>
                </c:pt>
                <c:pt idx="3">
                  <c:v>0</c:v>
                </c:pt>
              </c:numCache>
            </c:numRef>
          </c:val>
        </c:ser>
        <c:ser>
          <c:idx val="1"/>
          <c:order val="1"/>
          <c:tx>
            <c:strRef>
              <c:f>Feuil2!$A$25</c:f>
              <c:strCache>
                <c:ptCount val="1"/>
                <c:pt idx="0">
                  <c:v>Jussel</c:v>
                </c:pt>
              </c:strCache>
            </c:strRef>
          </c:tx>
          <c:cat>
            <c:strRef>
              <c:f>Feuil2!$B$23:$E$23</c:f>
              <c:strCache>
                <c:ptCount val="4"/>
                <c:pt idx="0">
                  <c:v>Visuelles</c:v>
                </c:pt>
                <c:pt idx="1">
                  <c:v>Sonores</c:v>
                </c:pt>
                <c:pt idx="2">
                  <c:v>environnementales</c:v>
                </c:pt>
                <c:pt idx="3">
                  <c:v>Pollution fabrication</c:v>
                </c:pt>
              </c:strCache>
            </c:strRef>
          </c:cat>
          <c:val>
            <c:numRef>
              <c:f>Feuil2!$B$25:$E$25</c:f>
              <c:numCache>
                <c:formatCode>General</c:formatCode>
                <c:ptCount val="4"/>
                <c:pt idx="0">
                  <c:v>15</c:v>
                </c:pt>
                <c:pt idx="1">
                  <c:v>10</c:v>
                </c:pt>
                <c:pt idx="2">
                  <c:v>16</c:v>
                </c:pt>
                <c:pt idx="3">
                  <c:v>16</c:v>
                </c:pt>
              </c:numCache>
            </c:numRef>
          </c:val>
        </c:ser>
        <c:ser>
          <c:idx val="2"/>
          <c:order val="2"/>
          <c:tx>
            <c:strRef>
              <c:f>Feuil2!$A$26</c:f>
              <c:strCache>
                <c:ptCount val="1"/>
                <c:pt idx="0">
                  <c:v>Village/Autre hameau</c:v>
                </c:pt>
              </c:strCache>
            </c:strRef>
          </c:tx>
          <c:cat>
            <c:strRef>
              <c:f>Feuil2!$B$23:$E$23</c:f>
              <c:strCache>
                <c:ptCount val="4"/>
                <c:pt idx="0">
                  <c:v>Visuelles</c:v>
                </c:pt>
                <c:pt idx="1">
                  <c:v>Sonores</c:v>
                </c:pt>
                <c:pt idx="2">
                  <c:v>environnementales</c:v>
                </c:pt>
                <c:pt idx="3">
                  <c:v>Pollution fabrication</c:v>
                </c:pt>
              </c:strCache>
            </c:strRef>
          </c:cat>
          <c:val>
            <c:numRef>
              <c:f>Feuil2!$B$26:$E$26</c:f>
              <c:numCache>
                <c:formatCode>General</c:formatCode>
                <c:ptCount val="4"/>
                <c:pt idx="0">
                  <c:v>20</c:v>
                </c:pt>
                <c:pt idx="1">
                  <c:v>14</c:v>
                </c:pt>
                <c:pt idx="2">
                  <c:v>13</c:v>
                </c:pt>
                <c:pt idx="3">
                  <c:v>19</c:v>
                </c:pt>
              </c:numCache>
            </c:numRef>
          </c:val>
        </c:ser>
        <c:overlap val="100"/>
        <c:axId val="152552576"/>
        <c:axId val="152554112"/>
      </c:barChart>
      <c:catAx>
        <c:axId val="152552576"/>
        <c:scaling>
          <c:orientation val="minMax"/>
        </c:scaling>
        <c:axPos val="l"/>
        <c:tickLblPos val="nextTo"/>
        <c:crossAx val="152554112"/>
        <c:crosses val="autoZero"/>
        <c:auto val="1"/>
        <c:lblAlgn val="ctr"/>
        <c:lblOffset val="100"/>
      </c:catAx>
      <c:valAx>
        <c:axId val="152554112"/>
        <c:scaling>
          <c:orientation val="minMax"/>
        </c:scaling>
        <c:axPos val="b"/>
        <c:majorGridlines/>
        <c:numFmt formatCode="General" sourceLinked="1"/>
        <c:tickLblPos val="nextTo"/>
        <c:crossAx val="152552576"/>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spPr>
            <a:solidFill>
              <a:srgbClr val="00B050"/>
            </a:solidFill>
          </c:spPr>
          <c:cat>
            <c:strRef>
              <c:f>Feuil3!$A$3:$A$4</c:f>
              <c:strCache>
                <c:ptCount val="2"/>
                <c:pt idx="0">
                  <c:v>exigence fabrication française</c:v>
                </c:pt>
                <c:pt idx="1">
                  <c:v>Montrer l'exemple, génération future, substitution aux énergies fossiles et nucléaires</c:v>
                </c:pt>
              </c:strCache>
            </c:strRef>
          </c:cat>
          <c:val>
            <c:numRef>
              <c:f>Feuil3!$B$3:$B$4</c:f>
              <c:numCache>
                <c:formatCode>General</c:formatCode>
                <c:ptCount val="2"/>
                <c:pt idx="0">
                  <c:v>1</c:v>
                </c:pt>
                <c:pt idx="1">
                  <c:v>7</c:v>
                </c:pt>
              </c:numCache>
            </c:numRef>
          </c:val>
        </c:ser>
        <c:axId val="152647936"/>
        <c:axId val="152653824"/>
      </c:barChart>
      <c:catAx>
        <c:axId val="152647936"/>
        <c:scaling>
          <c:orientation val="minMax"/>
        </c:scaling>
        <c:axPos val="l"/>
        <c:tickLblPos val="nextTo"/>
        <c:crossAx val="152653824"/>
        <c:crosses val="autoZero"/>
        <c:auto val="1"/>
        <c:lblAlgn val="ctr"/>
        <c:lblOffset val="100"/>
      </c:catAx>
      <c:valAx>
        <c:axId val="152653824"/>
        <c:scaling>
          <c:orientation val="minMax"/>
        </c:scaling>
        <c:axPos val="b"/>
        <c:majorGridlines/>
        <c:numFmt formatCode="General" sourceLinked="1"/>
        <c:tickLblPos val="nextTo"/>
        <c:crossAx val="15264793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44</xdr:col>
      <xdr:colOff>154080</xdr:colOff>
      <xdr:row>8</xdr:row>
      <xdr:rowOff>9527</xdr:rowOff>
    </xdr:from>
    <xdr:to>
      <xdr:col>48</xdr:col>
      <xdr:colOff>723900</xdr:colOff>
      <xdr:row>20</xdr:row>
      <xdr:rowOff>94792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782731</xdr:colOff>
      <xdr:row>7</xdr:row>
      <xdr:rowOff>190499</xdr:rowOff>
    </xdr:from>
    <xdr:to>
      <xdr:col>50</xdr:col>
      <xdr:colOff>2274794</xdr:colOff>
      <xdr:row>20</xdr:row>
      <xdr:rowOff>76200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47</xdr:col>
      <xdr:colOff>1</xdr:colOff>
      <xdr:row>23</xdr:row>
      <xdr:rowOff>28575</xdr:rowOff>
    </xdr:from>
    <xdr:to>
      <xdr:col>48</xdr:col>
      <xdr:colOff>1323975</xdr:colOff>
      <xdr:row>32</xdr:row>
      <xdr:rowOff>180974</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49</xdr:col>
      <xdr:colOff>9526</xdr:colOff>
      <xdr:row>23</xdr:row>
      <xdr:rowOff>19051</xdr:rowOff>
    </xdr:from>
    <xdr:to>
      <xdr:col>50</xdr:col>
      <xdr:colOff>2276476</xdr:colOff>
      <xdr:row>32</xdr:row>
      <xdr:rowOff>180975</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180976</xdr:colOff>
      <xdr:row>23</xdr:row>
      <xdr:rowOff>28575</xdr:rowOff>
    </xdr:from>
    <xdr:to>
      <xdr:col>46</xdr:col>
      <xdr:colOff>714375</xdr:colOff>
      <xdr:row>33</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504825</xdr:colOff>
      <xdr:row>0</xdr:row>
      <xdr:rowOff>152400</xdr:rowOff>
    </xdr:from>
    <xdr:to>
      <xdr:col>13</xdr:col>
      <xdr:colOff>685800</xdr:colOff>
      <xdr:row>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82826</xdr:colOff>
      <xdr:row>8</xdr:row>
      <xdr:rowOff>167309</xdr:rowOff>
    </xdr:from>
    <xdr:to>
      <xdr:col>14</xdr:col>
      <xdr:colOff>190499</xdr:colOff>
      <xdr:row>19</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434008</xdr:colOff>
      <xdr:row>19</xdr:row>
      <xdr:rowOff>160682</xdr:rowOff>
    </xdr:from>
    <xdr:to>
      <xdr:col>13</xdr:col>
      <xdr:colOff>561578</xdr:colOff>
      <xdr:row>29</xdr:row>
      <xdr:rowOff>182218</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11</xdr:row>
      <xdr:rowOff>142874</xdr:rowOff>
    </xdr:from>
    <xdr:to>
      <xdr:col>1</xdr:col>
      <xdr:colOff>733425</xdr:colOff>
      <xdr:row>25</xdr:row>
      <xdr:rowOff>190499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28574</xdr:colOff>
      <xdr:row>11</xdr:row>
      <xdr:rowOff>133350</xdr:rowOff>
    </xdr:from>
    <xdr:to>
      <xdr:col>4</xdr:col>
      <xdr:colOff>733424</xdr:colOff>
      <xdr:row>26</xdr:row>
      <xdr:rowOff>19050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AX42"/>
  <sheetViews>
    <sheetView workbookViewId="0">
      <pane xSplit="7890" topLeftCell="AN1" activePane="topRight"/>
      <selection activeCell="A10" sqref="A10"/>
      <selection pane="topRight" activeCell="AX40" sqref="AX40"/>
    </sheetView>
  </sheetViews>
  <sheetFormatPr baseColWidth="10" defaultRowHeight="15"/>
  <cols>
    <col min="1" max="1" width="71.42578125" bestFit="1" customWidth="1"/>
    <col min="2" max="25" width="23.7109375" style="2" customWidth="1"/>
    <col min="26" max="28" width="23.85546875" style="2" customWidth="1"/>
    <col min="29" max="29" width="23.85546875" style="13" customWidth="1"/>
    <col min="30" max="33" width="23.85546875" style="2" customWidth="1"/>
    <col min="34" max="34" width="23.85546875" customWidth="1"/>
    <col min="35" max="39" width="23.85546875" style="2" customWidth="1"/>
    <col min="40" max="40" width="13.85546875" style="2" customWidth="1"/>
    <col min="41" max="42" width="14.5703125" style="2" customWidth="1"/>
    <col min="43" max="43" width="14.5703125" style="9" customWidth="1"/>
    <col min="44" max="44" width="11.42578125" style="9"/>
    <col min="45" max="45" width="11.42578125" style="103"/>
    <col min="49" max="49" width="20.140625" bestFit="1" customWidth="1"/>
    <col min="51" max="51" width="96" customWidth="1"/>
  </cols>
  <sheetData>
    <row r="1" spans="1:50">
      <c r="A1" s="7"/>
    </row>
    <row r="2" spans="1:50">
      <c r="A2" s="2"/>
      <c r="AO2" s="9"/>
      <c r="AQ2" s="3"/>
    </row>
    <row r="3" spans="1:50" s="3" customFormat="1">
      <c r="A3" s="8"/>
      <c r="AS3" s="104"/>
    </row>
    <row r="4" spans="1:50">
      <c r="A4" s="5" t="s">
        <v>0</v>
      </c>
      <c r="B4" s="3" t="s">
        <v>13</v>
      </c>
      <c r="C4" s="3" t="s">
        <v>17</v>
      </c>
      <c r="D4" s="2" t="s">
        <v>19</v>
      </c>
      <c r="E4" s="2" t="s">
        <v>21</v>
      </c>
      <c r="F4" s="2" t="s">
        <v>22</v>
      </c>
      <c r="G4" s="2" t="s">
        <v>24</v>
      </c>
      <c r="H4" s="2" t="s">
        <v>27</v>
      </c>
      <c r="I4" s="2" t="s">
        <v>29</v>
      </c>
      <c r="J4" s="2" t="s">
        <v>31</v>
      </c>
      <c r="K4" s="2" t="s">
        <v>33</v>
      </c>
      <c r="L4" s="2" t="s">
        <v>35</v>
      </c>
      <c r="M4" s="2" t="s">
        <v>36</v>
      </c>
      <c r="N4" s="2" t="s">
        <v>37</v>
      </c>
      <c r="O4" s="2" t="s">
        <v>38</v>
      </c>
      <c r="P4" s="2" t="s">
        <v>40</v>
      </c>
      <c r="Q4" s="2" t="s">
        <v>42</v>
      </c>
      <c r="R4" s="2" t="s">
        <v>43</v>
      </c>
      <c r="S4" s="2" t="s">
        <v>45</v>
      </c>
      <c r="T4" s="2" t="s">
        <v>47</v>
      </c>
      <c r="U4" s="2" t="s">
        <v>49</v>
      </c>
      <c r="V4" s="2" t="s">
        <v>51</v>
      </c>
      <c r="W4" s="2" t="s">
        <v>53</v>
      </c>
      <c r="X4" s="2" t="s">
        <v>54</v>
      </c>
      <c r="Y4" s="2" t="s">
        <v>56</v>
      </c>
      <c r="Z4" s="2" t="s">
        <v>58</v>
      </c>
      <c r="AA4" s="2" t="s">
        <v>59</v>
      </c>
      <c r="AB4" s="2" t="s">
        <v>61</v>
      </c>
      <c r="AC4" s="13" t="s">
        <v>63</v>
      </c>
      <c r="AD4" s="2" t="s">
        <v>65</v>
      </c>
      <c r="AE4" s="2" t="s">
        <v>66</v>
      </c>
      <c r="AF4" s="2" t="s">
        <v>68</v>
      </c>
      <c r="AG4" s="2" t="s">
        <v>70</v>
      </c>
      <c r="AH4" t="s">
        <v>71</v>
      </c>
      <c r="AI4" s="2" t="s">
        <v>73</v>
      </c>
      <c r="AJ4" s="2" t="s">
        <v>74</v>
      </c>
      <c r="AK4" s="2" t="s">
        <v>75</v>
      </c>
      <c r="AL4" s="2" t="s">
        <v>77</v>
      </c>
      <c r="AM4" s="2" t="s">
        <v>78</v>
      </c>
      <c r="AN4" s="95" t="s">
        <v>81</v>
      </c>
      <c r="AO4" s="3" t="s">
        <v>82</v>
      </c>
      <c r="AP4" s="3" t="s">
        <v>14</v>
      </c>
      <c r="AQ4" s="3" t="s">
        <v>83</v>
      </c>
      <c r="AR4" s="9" t="s">
        <v>80</v>
      </c>
      <c r="AT4" s="3" t="s">
        <v>122</v>
      </c>
      <c r="AW4" s="5" t="s">
        <v>127</v>
      </c>
      <c r="AX4" s="5">
        <v>33</v>
      </c>
    </row>
    <row r="5" spans="1:50">
      <c r="A5" s="1" t="s">
        <v>1</v>
      </c>
      <c r="B5" s="6" t="s">
        <v>14</v>
      </c>
      <c r="C5" s="2" t="s">
        <v>18</v>
      </c>
      <c r="D5" s="2" t="s">
        <v>18</v>
      </c>
      <c r="E5" s="2" t="s">
        <v>18</v>
      </c>
      <c r="F5" s="2" t="s">
        <v>14</v>
      </c>
      <c r="G5" s="2" t="s">
        <v>18</v>
      </c>
      <c r="H5" s="2" t="s">
        <v>18</v>
      </c>
      <c r="I5" s="2" t="s">
        <v>18</v>
      </c>
      <c r="J5" s="2" t="s">
        <v>14</v>
      </c>
      <c r="K5" s="2" t="s">
        <v>14</v>
      </c>
      <c r="L5" s="7" t="s">
        <v>18</v>
      </c>
      <c r="M5" s="7" t="s">
        <v>18</v>
      </c>
      <c r="N5" s="7" t="s">
        <v>18</v>
      </c>
      <c r="O5" s="7" t="s">
        <v>18</v>
      </c>
      <c r="P5" s="7" t="s">
        <v>14</v>
      </c>
      <c r="Q5" s="7" t="s">
        <v>18</v>
      </c>
      <c r="R5" s="7" t="s">
        <v>18</v>
      </c>
      <c r="S5" s="7" t="s">
        <v>18</v>
      </c>
      <c r="T5" s="7" t="s">
        <v>14</v>
      </c>
      <c r="U5" s="7" t="s">
        <v>18</v>
      </c>
      <c r="V5" s="7" t="s">
        <v>18</v>
      </c>
      <c r="W5" s="7" t="s">
        <v>18</v>
      </c>
      <c r="X5" s="7" t="s">
        <v>18</v>
      </c>
      <c r="Y5" s="7" t="s">
        <v>18</v>
      </c>
      <c r="Z5" s="7" t="s">
        <v>18</v>
      </c>
      <c r="AA5" s="7" t="s">
        <v>18</v>
      </c>
      <c r="AB5" s="7" t="s">
        <v>18</v>
      </c>
      <c r="AC5" s="8" t="s">
        <v>18</v>
      </c>
      <c r="AD5" s="8" t="s">
        <v>18</v>
      </c>
      <c r="AE5" s="7" t="s">
        <v>14</v>
      </c>
      <c r="AF5" s="7" t="s">
        <v>14</v>
      </c>
      <c r="AG5" s="8" t="s">
        <v>18</v>
      </c>
      <c r="AH5" s="8" t="s">
        <v>18</v>
      </c>
      <c r="AI5" s="13" t="s">
        <v>18</v>
      </c>
      <c r="AJ5" s="8" t="s">
        <v>18</v>
      </c>
      <c r="AK5" s="13" t="s">
        <v>25</v>
      </c>
      <c r="AL5" s="8" t="s">
        <v>18</v>
      </c>
      <c r="AM5" s="7" t="s">
        <v>14</v>
      </c>
      <c r="AN5" s="7"/>
      <c r="AO5" s="2">
        <f>COUNTIF(B5:AM5,"Autre commune")</f>
        <v>1</v>
      </c>
      <c r="AP5" s="2">
        <f>COUNTIF(B5:AM5,"Jussel")</f>
        <v>9</v>
      </c>
      <c r="AQ5" s="2">
        <f>COUNTIF(B5:AM5,"Village/Autre hameau")</f>
        <v>28</v>
      </c>
      <c r="AR5" s="9">
        <f>SUM(AO5:AQ5)</f>
        <v>38</v>
      </c>
      <c r="AU5" s="14" t="s">
        <v>84</v>
      </c>
      <c r="AW5" s="1" t="s">
        <v>126</v>
      </c>
      <c r="AX5" s="1">
        <v>16</v>
      </c>
    </row>
    <row r="6" spans="1:50">
      <c r="A6" s="1" t="s">
        <v>20</v>
      </c>
      <c r="B6" s="2">
        <v>2</v>
      </c>
      <c r="C6" s="2">
        <v>1</v>
      </c>
      <c r="D6" s="2">
        <v>1</v>
      </c>
      <c r="E6" s="2">
        <v>2</v>
      </c>
      <c r="F6" s="2">
        <v>2</v>
      </c>
      <c r="G6" s="2">
        <v>2</v>
      </c>
      <c r="H6" s="2">
        <v>2</v>
      </c>
      <c r="I6" s="2">
        <v>2</v>
      </c>
      <c r="J6" s="2">
        <v>1</v>
      </c>
      <c r="K6" s="2">
        <v>2</v>
      </c>
      <c r="L6" s="2">
        <v>2</v>
      </c>
      <c r="M6" s="2">
        <v>3</v>
      </c>
      <c r="N6" s="2">
        <v>1</v>
      </c>
      <c r="O6" s="2">
        <v>2</v>
      </c>
      <c r="P6" s="2">
        <v>1</v>
      </c>
      <c r="Q6" s="2">
        <v>3</v>
      </c>
      <c r="R6" s="2">
        <v>3</v>
      </c>
      <c r="S6" s="2">
        <v>2</v>
      </c>
      <c r="T6" s="2">
        <v>3</v>
      </c>
      <c r="U6" s="2">
        <v>2</v>
      </c>
      <c r="V6" s="2">
        <v>1</v>
      </c>
      <c r="W6" s="2">
        <v>1</v>
      </c>
      <c r="X6" s="2">
        <v>2</v>
      </c>
      <c r="Y6" s="2">
        <v>2</v>
      </c>
      <c r="Z6" s="2">
        <v>2</v>
      </c>
      <c r="AA6" s="2">
        <v>2</v>
      </c>
      <c r="AB6" s="2">
        <v>2</v>
      </c>
      <c r="AC6" s="13">
        <v>1</v>
      </c>
      <c r="AD6" s="13">
        <v>1</v>
      </c>
      <c r="AE6" s="2">
        <v>3</v>
      </c>
      <c r="AF6" s="2">
        <v>2</v>
      </c>
      <c r="AG6" s="2">
        <v>1</v>
      </c>
      <c r="AH6" s="2">
        <v>2</v>
      </c>
      <c r="AI6" s="2">
        <v>1</v>
      </c>
      <c r="AJ6" s="2">
        <v>2</v>
      </c>
      <c r="AK6" s="2">
        <v>1</v>
      </c>
      <c r="AL6" s="2">
        <v>2</v>
      </c>
      <c r="AM6" s="2">
        <v>1</v>
      </c>
      <c r="AO6" s="9">
        <f>SUMIF(B5:AM5,"Autre commune",B6:AM6)</f>
        <v>1</v>
      </c>
      <c r="AP6" s="2">
        <f>SUMIF(B5:AM5,"Jussel",B6:AM6)</f>
        <v>17</v>
      </c>
      <c r="AQ6" s="9">
        <f>SUMIF(B5:AM5,"Village/Autre hameau",B6:AM6)</f>
        <v>50</v>
      </c>
      <c r="AR6" s="9">
        <f>SUM(AO6:AQ6)</f>
        <v>68</v>
      </c>
      <c r="AT6">
        <f xml:space="preserve"> 150-SUM(AP6:AQ6)</f>
        <v>83</v>
      </c>
      <c r="AU6" s="14" t="s">
        <v>20</v>
      </c>
      <c r="AW6" s="1" t="s">
        <v>123</v>
      </c>
      <c r="AX6" s="1">
        <v>17</v>
      </c>
    </row>
    <row r="7" spans="1:50">
      <c r="A7" s="1"/>
      <c r="AD7" s="13"/>
      <c r="AH7" s="2"/>
      <c r="AO7" s="9"/>
      <c r="AT7" s="14"/>
    </row>
    <row r="8" spans="1:50">
      <c r="AN8" s="9" t="s">
        <v>85</v>
      </c>
      <c r="AP8" s="2" t="s">
        <v>86</v>
      </c>
    </row>
    <row r="9" spans="1:50" s="31" customFormat="1">
      <c r="A9" s="27" t="s">
        <v>130</v>
      </c>
      <c r="B9" s="28">
        <v>2</v>
      </c>
      <c r="C9" s="28"/>
      <c r="D9" s="29">
        <v>1</v>
      </c>
      <c r="E9" s="29"/>
      <c r="F9" s="29"/>
      <c r="G9" s="29">
        <v>2</v>
      </c>
      <c r="H9" s="29"/>
      <c r="I9" s="29"/>
      <c r="J9" s="29">
        <v>1</v>
      </c>
      <c r="K9" s="29">
        <v>2</v>
      </c>
      <c r="L9" s="29"/>
      <c r="M9" s="29"/>
      <c r="N9" s="29"/>
      <c r="O9" s="29"/>
      <c r="P9" s="29"/>
      <c r="Q9" s="29"/>
      <c r="R9" s="29">
        <v>3</v>
      </c>
      <c r="S9" s="29"/>
      <c r="T9" s="29">
        <v>3</v>
      </c>
      <c r="U9" s="29"/>
      <c r="V9" s="29"/>
      <c r="W9" s="29"/>
      <c r="X9" s="29"/>
      <c r="Y9" s="29"/>
      <c r="Z9" s="29"/>
      <c r="AA9" s="29"/>
      <c r="AB9" s="29"/>
      <c r="AC9" s="30"/>
      <c r="AD9" s="29"/>
      <c r="AE9" s="29">
        <v>3</v>
      </c>
      <c r="AF9" s="29">
        <v>2</v>
      </c>
      <c r="AG9" s="29"/>
      <c r="AH9" s="31">
        <v>1</v>
      </c>
      <c r="AI9" s="29"/>
      <c r="AJ9" s="29"/>
      <c r="AK9" s="29"/>
      <c r="AL9" s="29"/>
      <c r="AM9" s="29"/>
      <c r="AN9" s="28">
        <v>1</v>
      </c>
      <c r="AO9" s="29">
        <f>SUMIF(B5:AM5,"Autre commune",B9:AM9)*PoidsRejet</f>
        <v>0</v>
      </c>
      <c r="AP9" s="29">
        <f>SUMIF(B5:AM5,"Jussel",B9:AM9)*PoidsRejet</f>
        <v>13</v>
      </c>
      <c r="AQ9" s="29">
        <f>SUMIF(B5:AM5,"Village/Autre hameau",B9:AM9)*PoidsRejet</f>
        <v>7</v>
      </c>
      <c r="AR9" s="28">
        <f t="shared" ref="AR9:AR14" si="0">SUM(AO9:AQ9)</f>
        <v>20</v>
      </c>
      <c r="AS9" s="105">
        <f>AQ9+AO9</f>
        <v>7</v>
      </c>
    </row>
    <row r="10" spans="1:50" s="36" customFormat="1">
      <c r="A10" s="32" t="s">
        <v>2</v>
      </c>
      <c r="B10" s="33"/>
      <c r="C10" s="33"/>
      <c r="D10" s="34"/>
      <c r="E10" s="34"/>
      <c r="F10" s="34">
        <v>1</v>
      </c>
      <c r="G10" s="34"/>
      <c r="H10" s="34"/>
      <c r="I10" s="34"/>
      <c r="J10" s="34"/>
      <c r="K10" s="34"/>
      <c r="L10" s="34"/>
      <c r="M10" s="34"/>
      <c r="N10" s="34"/>
      <c r="O10" s="34"/>
      <c r="P10" s="34">
        <v>1</v>
      </c>
      <c r="Q10" s="34"/>
      <c r="R10" s="34"/>
      <c r="S10" s="34"/>
      <c r="T10" s="34"/>
      <c r="U10" s="34"/>
      <c r="V10" s="34"/>
      <c r="W10" s="34"/>
      <c r="X10" s="34"/>
      <c r="Y10" s="34"/>
      <c r="Z10" s="34"/>
      <c r="AA10" s="34"/>
      <c r="AB10" s="34">
        <v>1</v>
      </c>
      <c r="AC10" s="35"/>
      <c r="AD10" s="34"/>
      <c r="AE10" s="34"/>
      <c r="AF10" s="34"/>
      <c r="AG10" s="34">
        <v>1</v>
      </c>
      <c r="AH10" s="36">
        <v>1</v>
      </c>
      <c r="AI10" s="34"/>
      <c r="AJ10" s="34"/>
      <c r="AK10" s="34"/>
      <c r="AL10" s="34"/>
      <c r="AM10" s="34">
        <v>1</v>
      </c>
      <c r="AN10" s="52">
        <v>1</v>
      </c>
      <c r="AO10" s="34">
        <f>SUMIF(B5:AM5,"Autre commune",B10:AM10)*PoidsMauvais</f>
        <v>0</v>
      </c>
      <c r="AP10" s="34">
        <f>SUMIF(B5:AM5,"Jussel",B10:AM10)*PoidsMauvais</f>
        <v>3</v>
      </c>
      <c r="AQ10" s="34">
        <f>SUMIF(B5:AM5,"Village/Autre hameau",B10:AM10)*PoidsMauvais</f>
        <v>3</v>
      </c>
      <c r="AR10" s="52">
        <f t="shared" si="0"/>
        <v>6</v>
      </c>
      <c r="AS10" s="64">
        <f>AQ10+AO10</f>
        <v>3</v>
      </c>
    </row>
    <row r="11" spans="1:50" s="41" customFormat="1">
      <c r="A11" s="37" t="s">
        <v>129</v>
      </c>
      <c r="B11" s="38"/>
      <c r="C11" s="38"/>
      <c r="D11" s="39"/>
      <c r="E11" s="39"/>
      <c r="F11" s="39"/>
      <c r="G11" s="39"/>
      <c r="H11" s="39"/>
      <c r="I11" s="39"/>
      <c r="J11" s="39"/>
      <c r="K11" s="39"/>
      <c r="L11" s="39"/>
      <c r="M11" s="39"/>
      <c r="N11" s="39"/>
      <c r="O11" s="39">
        <v>1</v>
      </c>
      <c r="P11" s="39"/>
      <c r="Q11" s="39"/>
      <c r="R11" s="39"/>
      <c r="S11" s="39">
        <v>1</v>
      </c>
      <c r="T11" s="39"/>
      <c r="U11" s="39"/>
      <c r="V11" s="39"/>
      <c r="W11" s="39"/>
      <c r="X11" s="39"/>
      <c r="Y11" s="39"/>
      <c r="Z11" s="39"/>
      <c r="AA11" s="39"/>
      <c r="AB11" s="39"/>
      <c r="AC11" s="40"/>
      <c r="AD11" s="39"/>
      <c r="AE11" s="39"/>
      <c r="AF11" s="39"/>
      <c r="AG11" s="39"/>
      <c r="AI11" s="39"/>
      <c r="AJ11" s="39"/>
      <c r="AK11" s="39"/>
      <c r="AL11" s="39"/>
      <c r="AM11" s="39"/>
      <c r="AN11" s="53">
        <v>1</v>
      </c>
      <c r="AO11" s="39">
        <f>SUMIF(B5:AM5,"Autre commune",B11:AM11)*PoidsNeutre</f>
        <v>0</v>
      </c>
      <c r="AP11" s="39">
        <f>SUMIF(B5:AM5,"Jussel",B11:AM11)*PoidsNeutre</f>
        <v>0</v>
      </c>
      <c r="AQ11" s="39">
        <f>SUMIF(B5:AM5,"Village/Autre hameau",B11:AM11)*PoidsNeutre</f>
        <v>2</v>
      </c>
      <c r="AR11" s="53">
        <f t="shared" si="0"/>
        <v>2</v>
      </c>
      <c r="AS11" s="64">
        <f>AQ11+AO11</f>
        <v>2</v>
      </c>
    </row>
    <row r="12" spans="1:50" s="46" customFormat="1">
      <c r="A12" s="42" t="s">
        <v>3</v>
      </c>
      <c r="B12" s="43"/>
      <c r="C12" s="43">
        <v>1</v>
      </c>
      <c r="D12" s="44"/>
      <c r="E12" s="44">
        <v>2</v>
      </c>
      <c r="F12" s="44">
        <v>1</v>
      </c>
      <c r="G12" s="44"/>
      <c r="H12" s="44">
        <v>2</v>
      </c>
      <c r="I12" s="44">
        <v>2</v>
      </c>
      <c r="J12" s="44"/>
      <c r="K12" s="44"/>
      <c r="L12" s="44"/>
      <c r="M12" s="44"/>
      <c r="N12" s="44">
        <v>1</v>
      </c>
      <c r="O12" s="44">
        <v>1</v>
      </c>
      <c r="P12" s="44"/>
      <c r="Q12" s="44">
        <v>3</v>
      </c>
      <c r="R12" s="44"/>
      <c r="S12" s="44">
        <v>1</v>
      </c>
      <c r="T12" s="44"/>
      <c r="U12" s="44"/>
      <c r="V12" s="44"/>
      <c r="W12" s="44"/>
      <c r="X12" s="44">
        <v>1</v>
      </c>
      <c r="Y12" s="44"/>
      <c r="Z12" s="44">
        <v>2</v>
      </c>
      <c r="AA12" s="44">
        <v>1</v>
      </c>
      <c r="AB12" s="44"/>
      <c r="AC12" s="45">
        <v>1</v>
      </c>
      <c r="AD12" s="44"/>
      <c r="AE12" s="44"/>
      <c r="AF12" s="44"/>
      <c r="AG12" s="44"/>
      <c r="AI12" s="44"/>
      <c r="AJ12" s="44">
        <v>2</v>
      </c>
      <c r="AK12" s="44">
        <v>1</v>
      </c>
      <c r="AL12" s="44">
        <v>2</v>
      </c>
      <c r="AM12" s="44"/>
      <c r="AN12" s="54">
        <v>1</v>
      </c>
      <c r="AO12" s="44">
        <f>SUMIF(B5:AM5,"Autre commune",B12:AM12)*PoidsBon</f>
        <v>1</v>
      </c>
      <c r="AP12" s="44">
        <f>SUMIF(B5:AM5,"Jussel",B12:AM12)*PoidsBon</f>
        <v>1</v>
      </c>
      <c r="AQ12" s="44">
        <v>22</v>
      </c>
      <c r="AR12" s="54">
        <f t="shared" si="0"/>
        <v>24</v>
      </c>
      <c r="AS12" s="64">
        <f>AQ12+AO12</f>
        <v>23</v>
      </c>
    </row>
    <row r="13" spans="1:50" s="51" customFormat="1">
      <c r="A13" s="47" t="s">
        <v>4</v>
      </c>
      <c r="B13" s="48"/>
      <c r="C13" s="48"/>
      <c r="D13" s="49"/>
      <c r="E13" s="49"/>
      <c r="F13" s="49"/>
      <c r="G13" s="49"/>
      <c r="H13" s="49"/>
      <c r="I13" s="49"/>
      <c r="J13" s="49"/>
      <c r="K13" s="49"/>
      <c r="L13" s="49">
        <v>2</v>
      </c>
      <c r="M13" s="49">
        <v>3</v>
      </c>
      <c r="N13" s="49"/>
      <c r="O13" s="49"/>
      <c r="P13" s="49"/>
      <c r="Q13" s="49"/>
      <c r="R13" s="49"/>
      <c r="S13" s="49"/>
      <c r="T13" s="49"/>
      <c r="U13" s="49">
        <v>2</v>
      </c>
      <c r="V13" s="49">
        <v>1</v>
      </c>
      <c r="W13" s="49">
        <v>1</v>
      </c>
      <c r="X13" s="49">
        <v>1</v>
      </c>
      <c r="Y13" s="49">
        <v>2</v>
      </c>
      <c r="Z13" s="49"/>
      <c r="AA13" s="49">
        <v>1</v>
      </c>
      <c r="AB13" s="49">
        <v>1</v>
      </c>
      <c r="AC13" s="50"/>
      <c r="AD13" s="49">
        <v>1</v>
      </c>
      <c r="AE13" s="49"/>
      <c r="AF13" s="49"/>
      <c r="AG13" s="49"/>
      <c r="AI13" s="49">
        <v>1</v>
      </c>
      <c r="AJ13" s="49"/>
      <c r="AK13" s="49"/>
      <c r="AL13" s="49"/>
      <c r="AM13" s="49"/>
      <c r="AN13" s="55">
        <v>1</v>
      </c>
      <c r="AO13" s="49">
        <f>SUMIF(B5:AM5,"Autre commune",B13:AM13)*PoidsExcelllent</f>
        <v>0</v>
      </c>
      <c r="AP13" s="49">
        <f>SUMIF(B5:AM5,"Jussel",B13:AM13)*PoidsExcelllent</f>
        <v>0</v>
      </c>
      <c r="AQ13" s="49">
        <f>SUMIF(B5:AM5,"Village/Autre hameau",B13:AM13)*PoidsExcelllent</f>
        <v>16</v>
      </c>
      <c r="AR13" s="55">
        <f t="shared" si="0"/>
        <v>16</v>
      </c>
      <c r="AS13" s="106">
        <f>AQ13+AO13</f>
        <v>16</v>
      </c>
    </row>
    <row r="14" spans="1:50" s="63" customFormat="1">
      <c r="A14" s="59" t="s">
        <v>87</v>
      </c>
      <c r="B14" s="60"/>
      <c r="C14" s="60"/>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2"/>
      <c r="AD14" s="61"/>
      <c r="AE14" s="61"/>
      <c r="AF14" s="61"/>
      <c r="AG14" s="61"/>
      <c r="AI14" s="61"/>
      <c r="AJ14" s="61"/>
      <c r="AK14" s="61"/>
      <c r="AL14" s="61"/>
      <c r="AM14" s="61"/>
      <c r="AN14" s="64"/>
      <c r="AO14" s="61">
        <f>SUM(AO9:AO13)</f>
        <v>1</v>
      </c>
      <c r="AP14" s="61">
        <f>SUM(AP9:AP13)</f>
        <v>17</v>
      </c>
      <c r="AQ14" s="61">
        <f>SUM(AQ9:AQ13)</f>
        <v>50</v>
      </c>
      <c r="AR14" s="64">
        <f t="shared" si="0"/>
        <v>68</v>
      </c>
      <c r="AS14" s="64"/>
    </row>
    <row r="15" spans="1:50">
      <c r="A15" s="4"/>
      <c r="B15" s="7"/>
      <c r="C15" s="7"/>
    </row>
    <row r="16" spans="1:50" s="24" customFormat="1">
      <c r="A16" s="20" t="s">
        <v>5</v>
      </c>
      <c r="B16" s="21"/>
      <c r="C16" s="21">
        <v>1</v>
      </c>
      <c r="D16" s="22"/>
      <c r="E16" s="22">
        <v>2</v>
      </c>
      <c r="F16" s="22">
        <v>1</v>
      </c>
      <c r="G16" s="22"/>
      <c r="H16" s="22">
        <v>2</v>
      </c>
      <c r="I16" s="22"/>
      <c r="J16" s="22"/>
      <c r="K16" s="22">
        <v>1</v>
      </c>
      <c r="L16" s="22">
        <v>2</v>
      </c>
      <c r="M16" s="22">
        <v>3</v>
      </c>
      <c r="N16" s="22"/>
      <c r="O16" s="22"/>
      <c r="P16" s="22">
        <v>1</v>
      </c>
      <c r="Q16" s="22">
        <v>3</v>
      </c>
      <c r="R16" s="22"/>
      <c r="S16" s="22">
        <v>2</v>
      </c>
      <c r="T16" s="22"/>
      <c r="U16" s="22">
        <v>2</v>
      </c>
      <c r="V16" s="22">
        <v>1</v>
      </c>
      <c r="W16" s="22">
        <v>1</v>
      </c>
      <c r="X16" s="22">
        <v>1</v>
      </c>
      <c r="Y16" s="22">
        <v>2</v>
      </c>
      <c r="Z16" s="22">
        <v>2</v>
      </c>
      <c r="AA16" s="22">
        <v>1</v>
      </c>
      <c r="AB16" s="22">
        <v>1</v>
      </c>
      <c r="AC16" s="23">
        <v>1</v>
      </c>
      <c r="AD16" s="22">
        <v>1</v>
      </c>
      <c r="AE16" s="22"/>
      <c r="AF16" s="22"/>
      <c r="AG16" s="22"/>
      <c r="AI16" s="22">
        <v>1</v>
      </c>
      <c r="AJ16" s="22">
        <v>2</v>
      </c>
      <c r="AK16" s="22">
        <v>1</v>
      </c>
      <c r="AL16" s="22">
        <v>2</v>
      </c>
      <c r="AM16" s="22">
        <v>1</v>
      </c>
      <c r="AN16" s="22">
        <v>1</v>
      </c>
      <c r="AO16" s="22">
        <f>SUMIF(B5:AM5,"Autre commune",B16:AM16)</f>
        <v>1</v>
      </c>
      <c r="AP16" s="22">
        <f>SUMIF(B5:AM5,"Jussel",B16:AM16)</f>
        <v>4</v>
      </c>
      <c r="AQ16" s="56">
        <f>SUMIF(B5:AM5,"Village/Autre hameau",B16:AM16)</f>
        <v>33</v>
      </c>
      <c r="AR16" s="56">
        <f>SUM(AO16:AQ16)</f>
        <v>38</v>
      </c>
      <c r="AS16" s="103"/>
    </row>
    <row r="17" spans="1:50" s="24" customFormat="1">
      <c r="A17" s="25" t="s">
        <v>6</v>
      </c>
      <c r="B17" s="26"/>
      <c r="C17" s="21">
        <v>1</v>
      </c>
      <c r="D17" s="22"/>
      <c r="E17" s="22">
        <v>2</v>
      </c>
      <c r="F17" s="22">
        <v>1</v>
      </c>
      <c r="G17" s="22"/>
      <c r="H17" s="22">
        <v>2</v>
      </c>
      <c r="I17" s="22">
        <v>1</v>
      </c>
      <c r="J17" s="22"/>
      <c r="K17" s="22"/>
      <c r="L17" s="22">
        <v>2</v>
      </c>
      <c r="M17" s="22">
        <v>3</v>
      </c>
      <c r="N17" s="22">
        <v>1</v>
      </c>
      <c r="O17" s="22"/>
      <c r="P17" s="22"/>
      <c r="Q17" s="22">
        <v>3</v>
      </c>
      <c r="R17" s="22"/>
      <c r="S17" s="22">
        <v>2</v>
      </c>
      <c r="T17" s="22"/>
      <c r="U17" s="22">
        <v>2</v>
      </c>
      <c r="V17" s="22">
        <v>1</v>
      </c>
      <c r="W17" s="22">
        <v>1</v>
      </c>
      <c r="X17" s="22">
        <v>2</v>
      </c>
      <c r="Y17" s="22">
        <v>2</v>
      </c>
      <c r="Z17" s="22">
        <v>2</v>
      </c>
      <c r="AA17" s="22">
        <v>2</v>
      </c>
      <c r="AB17" s="22">
        <v>1</v>
      </c>
      <c r="AC17" s="23">
        <v>1</v>
      </c>
      <c r="AD17" s="22">
        <v>1</v>
      </c>
      <c r="AE17" s="22"/>
      <c r="AF17" s="22"/>
      <c r="AG17" s="22"/>
      <c r="AI17" s="22">
        <v>1</v>
      </c>
      <c r="AJ17" s="22">
        <v>2</v>
      </c>
      <c r="AK17" s="22">
        <v>1</v>
      </c>
      <c r="AL17" s="22"/>
      <c r="AM17" s="22"/>
      <c r="AN17" s="22">
        <v>1</v>
      </c>
      <c r="AO17" s="22">
        <f>SUMIF(B5:AM5,"Autre commune",B17:AM17)</f>
        <v>1</v>
      </c>
      <c r="AP17" s="22">
        <f>SUMIF(B5:AM5,"Jussel",B17:AM17)</f>
        <v>1</v>
      </c>
      <c r="AQ17" s="56">
        <f>SUMIF(B5:AM5,"Village/Autre hameau",B17:AM17)</f>
        <v>35</v>
      </c>
      <c r="AR17" s="56">
        <f>SUM(AO17:AQ17)</f>
        <v>37</v>
      </c>
      <c r="AS17" s="103"/>
    </row>
    <row r="18" spans="1:50" s="24" customFormat="1">
      <c r="A18" s="25" t="s">
        <v>7</v>
      </c>
      <c r="B18" s="26"/>
      <c r="C18" s="21">
        <v>1</v>
      </c>
      <c r="D18" s="22"/>
      <c r="E18" s="22">
        <v>2</v>
      </c>
      <c r="F18" s="22"/>
      <c r="G18" s="22"/>
      <c r="H18" s="22">
        <v>2</v>
      </c>
      <c r="I18" s="22">
        <v>2</v>
      </c>
      <c r="J18" s="22"/>
      <c r="K18" s="22">
        <v>1</v>
      </c>
      <c r="L18" s="22">
        <v>2</v>
      </c>
      <c r="M18" s="22">
        <v>3</v>
      </c>
      <c r="N18" s="22">
        <v>1</v>
      </c>
      <c r="O18" s="22">
        <v>2</v>
      </c>
      <c r="P18" s="22"/>
      <c r="Q18" s="22">
        <v>3</v>
      </c>
      <c r="R18" s="22"/>
      <c r="S18" s="22">
        <v>2</v>
      </c>
      <c r="T18" s="22"/>
      <c r="U18" s="22">
        <v>2</v>
      </c>
      <c r="V18" s="22">
        <v>1</v>
      </c>
      <c r="W18" s="22">
        <v>1</v>
      </c>
      <c r="X18" s="22">
        <v>2</v>
      </c>
      <c r="Y18" s="22">
        <v>2</v>
      </c>
      <c r="Z18" s="22">
        <v>2</v>
      </c>
      <c r="AA18" s="22">
        <v>2</v>
      </c>
      <c r="AB18" s="22">
        <v>2</v>
      </c>
      <c r="AC18" s="23">
        <v>1</v>
      </c>
      <c r="AD18" s="22">
        <v>1</v>
      </c>
      <c r="AE18" s="22"/>
      <c r="AF18" s="22"/>
      <c r="AG18" s="22"/>
      <c r="AH18" s="24">
        <v>1</v>
      </c>
      <c r="AI18" s="22">
        <v>1</v>
      </c>
      <c r="AJ18" s="22">
        <v>2</v>
      </c>
      <c r="AK18" s="22"/>
      <c r="AL18" s="22">
        <v>2</v>
      </c>
      <c r="AM18" s="22">
        <v>1</v>
      </c>
      <c r="AN18" s="22">
        <v>1</v>
      </c>
      <c r="AO18" s="22">
        <f>SUMIF(B5:AM5,"Autre commune",B18:AM18)</f>
        <v>0</v>
      </c>
      <c r="AP18" s="22">
        <f>SUMIF(B5:AM5,"Jussel",B18:AM18)</f>
        <v>2</v>
      </c>
      <c r="AQ18" s="56">
        <f>SUMIF(B5:AM5,"Village/Autre hameau",B18:AM18)</f>
        <v>42</v>
      </c>
      <c r="AR18" s="56">
        <f>SUM(AO18:AQ18)</f>
        <v>44</v>
      </c>
      <c r="AS18" s="103"/>
    </row>
    <row r="19" spans="1:50" s="24" customFormat="1" ht="15.75" thickBot="1">
      <c r="A19" s="25" t="s">
        <v>8</v>
      </c>
      <c r="B19" s="26"/>
      <c r="C19" s="21">
        <v>1</v>
      </c>
      <c r="D19" s="22"/>
      <c r="E19" s="22">
        <v>2</v>
      </c>
      <c r="F19" s="22"/>
      <c r="G19" s="22"/>
      <c r="H19" s="22">
        <v>2</v>
      </c>
      <c r="I19" s="22">
        <v>2</v>
      </c>
      <c r="J19" s="22"/>
      <c r="K19" s="22"/>
      <c r="L19" s="22">
        <v>2</v>
      </c>
      <c r="M19" s="22">
        <v>3</v>
      </c>
      <c r="N19" s="22">
        <v>1</v>
      </c>
      <c r="O19" s="22"/>
      <c r="P19" s="22"/>
      <c r="Q19" s="22">
        <v>3</v>
      </c>
      <c r="R19" s="22"/>
      <c r="S19" s="22"/>
      <c r="T19" s="22"/>
      <c r="U19" s="22">
        <v>2</v>
      </c>
      <c r="V19" s="22">
        <v>1</v>
      </c>
      <c r="W19" s="22">
        <v>1</v>
      </c>
      <c r="X19" s="22">
        <v>1</v>
      </c>
      <c r="Y19" s="22">
        <v>2</v>
      </c>
      <c r="Z19" s="22">
        <v>1</v>
      </c>
      <c r="AA19" s="22">
        <v>2</v>
      </c>
      <c r="AB19" s="22">
        <v>1</v>
      </c>
      <c r="AC19" s="23"/>
      <c r="AD19" s="22">
        <v>1</v>
      </c>
      <c r="AE19" s="22"/>
      <c r="AF19" s="22"/>
      <c r="AG19" s="22"/>
      <c r="AI19" s="22">
        <v>1</v>
      </c>
      <c r="AJ19" s="22">
        <v>2</v>
      </c>
      <c r="AK19" s="22"/>
      <c r="AL19" s="22">
        <v>2</v>
      </c>
      <c r="AM19" s="22"/>
      <c r="AN19" s="22">
        <v>1</v>
      </c>
      <c r="AO19" s="22">
        <f>SUMIF(B5:AM5,"Autre commune",B19:AM19)</f>
        <v>0</v>
      </c>
      <c r="AP19" s="22">
        <f>SUMIF(B5:AM5,"Jussel",B19:AM19)</f>
        <v>0</v>
      </c>
      <c r="AQ19" s="56">
        <f>SUMIF(B5:AM5,"Village/Autre hameau",B19:AM19)</f>
        <v>33</v>
      </c>
      <c r="AR19" s="56">
        <f>SUM(AO19:AQ19)</f>
        <v>33</v>
      </c>
      <c r="AS19" s="103"/>
    </row>
    <row r="20" spans="1:50" s="70" customFormat="1" ht="15.75" thickBot="1">
      <c r="A20" s="65"/>
      <c r="B20" s="66"/>
      <c r="C20" s="67"/>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9"/>
      <c r="AD20" s="68"/>
      <c r="AE20" s="68"/>
      <c r="AF20" s="68"/>
      <c r="AG20" s="68"/>
      <c r="AI20" s="68"/>
      <c r="AJ20" s="68"/>
      <c r="AK20" s="68"/>
      <c r="AL20" s="68"/>
      <c r="AM20" s="68"/>
      <c r="AN20" s="68"/>
      <c r="AO20" s="68">
        <f>SUM(AO16:AO19)</f>
        <v>2</v>
      </c>
      <c r="AP20" s="68">
        <f>SUM(AP16:AP19)</f>
        <v>7</v>
      </c>
      <c r="AQ20" s="68">
        <f>SUM(AQ16:AQ19)</f>
        <v>143</v>
      </c>
      <c r="AR20" s="99">
        <f>SUM(AO20:AQ20)</f>
        <v>152</v>
      </c>
      <c r="AS20" s="61"/>
    </row>
    <row r="21" spans="1:50">
      <c r="A21" s="4"/>
      <c r="B21" s="7"/>
      <c r="C21" s="7"/>
    </row>
    <row r="22" spans="1:50" s="19" customFormat="1">
      <c r="A22" s="15" t="s">
        <v>9</v>
      </c>
      <c r="B22" s="16">
        <v>2</v>
      </c>
      <c r="C22" s="17">
        <v>1</v>
      </c>
      <c r="D22" s="16">
        <v>1</v>
      </c>
      <c r="E22" s="16"/>
      <c r="F22" s="16"/>
      <c r="G22" s="16">
        <v>2</v>
      </c>
      <c r="H22" s="16">
        <v>2</v>
      </c>
      <c r="I22" s="16"/>
      <c r="J22" s="16">
        <v>1</v>
      </c>
      <c r="K22" s="16">
        <v>2</v>
      </c>
      <c r="L22" s="16"/>
      <c r="M22" s="16"/>
      <c r="N22" s="16"/>
      <c r="O22" s="16"/>
      <c r="P22" s="16">
        <v>1</v>
      </c>
      <c r="Q22" s="16">
        <v>3</v>
      </c>
      <c r="R22" s="16">
        <v>3</v>
      </c>
      <c r="S22" s="16">
        <v>2</v>
      </c>
      <c r="T22" s="16">
        <v>3</v>
      </c>
      <c r="U22" s="16"/>
      <c r="V22" s="16"/>
      <c r="W22" s="16"/>
      <c r="X22" s="16">
        <v>1</v>
      </c>
      <c r="Y22" s="16"/>
      <c r="Z22" s="16"/>
      <c r="AA22" s="16"/>
      <c r="AB22" s="16">
        <v>2</v>
      </c>
      <c r="AC22" s="18"/>
      <c r="AD22" s="16"/>
      <c r="AE22" s="16">
        <v>3</v>
      </c>
      <c r="AF22" s="16">
        <v>2</v>
      </c>
      <c r="AG22" s="16">
        <v>1</v>
      </c>
      <c r="AH22" s="19">
        <v>2</v>
      </c>
      <c r="AI22" s="16"/>
      <c r="AJ22" s="16"/>
      <c r="AK22" s="16"/>
      <c r="AL22" s="16"/>
      <c r="AM22" s="16">
        <v>1</v>
      </c>
      <c r="AN22" s="16">
        <v>1</v>
      </c>
      <c r="AO22" s="16">
        <f>SUMIF(B5:AM5,"Autre commune",B22:AM22)</f>
        <v>0</v>
      </c>
      <c r="AP22" s="16">
        <f>SUMIF(B5:AM5,"Jussel",B22:AM22)</f>
        <v>15</v>
      </c>
      <c r="AQ22" s="57">
        <f>SUMIF(B5:AM5,"Village/Autre hameau",B22:AM22)</f>
        <v>20</v>
      </c>
      <c r="AR22" s="57">
        <f>SUM(AO22:AQ22)</f>
        <v>35</v>
      </c>
      <c r="AS22" s="103"/>
    </row>
    <row r="23" spans="1:50" s="19" customFormat="1">
      <c r="A23" s="15" t="s">
        <v>10</v>
      </c>
      <c r="B23" s="16">
        <v>2</v>
      </c>
      <c r="C23" s="17">
        <v>1</v>
      </c>
      <c r="D23" s="16">
        <v>1</v>
      </c>
      <c r="E23" s="16"/>
      <c r="F23" s="16"/>
      <c r="G23" s="16">
        <v>2</v>
      </c>
      <c r="H23" s="16">
        <v>2</v>
      </c>
      <c r="I23" s="16"/>
      <c r="J23" s="16">
        <v>1</v>
      </c>
      <c r="K23" s="16"/>
      <c r="L23" s="16"/>
      <c r="M23" s="16"/>
      <c r="N23" s="16"/>
      <c r="O23" s="16"/>
      <c r="P23" s="16"/>
      <c r="Q23" s="16"/>
      <c r="R23" s="16"/>
      <c r="S23" s="16">
        <v>2</v>
      </c>
      <c r="T23" s="16">
        <v>3</v>
      </c>
      <c r="U23" s="16"/>
      <c r="V23" s="16"/>
      <c r="W23" s="16"/>
      <c r="X23" s="16"/>
      <c r="Y23" s="16"/>
      <c r="Z23" s="16">
        <v>2</v>
      </c>
      <c r="AA23" s="16">
        <v>1</v>
      </c>
      <c r="AB23" s="16"/>
      <c r="AC23" s="18"/>
      <c r="AD23" s="16"/>
      <c r="AE23" s="16">
        <v>3</v>
      </c>
      <c r="AF23" s="16"/>
      <c r="AG23" s="16">
        <v>1</v>
      </c>
      <c r="AH23" s="19">
        <v>2</v>
      </c>
      <c r="AI23" s="16"/>
      <c r="AJ23" s="16"/>
      <c r="AK23" s="16">
        <v>1</v>
      </c>
      <c r="AL23" s="16"/>
      <c r="AM23" s="16">
        <v>1</v>
      </c>
      <c r="AN23" s="16">
        <v>1</v>
      </c>
      <c r="AO23" s="16">
        <f>SUMIF(B5:AM5,"Autre commune",B23:AM23)</f>
        <v>1</v>
      </c>
      <c r="AP23" s="16">
        <f>SUMIF(B5:AM5,"Jussel",B23:AM23)</f>
        <v>10</v>
      </c>
      <c r="AQ23" s="57">
        <f>SUMIF(B5:AM5,"Village/Autre hameau",B23:AM23)</f>
        <v>14</v>
      </c>
      <c r="AR23" s="57">
        <f>SUM(AO23:AQ23)</f>
        <v>25</v>
      </c>
      <c r="AS23" s="103"/>
      <c r="AT23" s="19" t="s">
        <v>131</v>
      </c>
      <c r="AW23" s="19" t="s">
        <v>14</v>
      </c>
      <c r="AX23" s="19" t="s">
        <v>128</v>
      </c>
    </row>
    <row r="24" spans="1:50" s="19" customFormat="1">
      <c r="A24" s="15" t="s">
        <v>11</v>
      </c>
      <c r="B24" s="16">
        <v>2</v>
      </c>
      <c r="C24" s="17">
        <v>1</v>
      </c>
      <c r="D24" s="16">
        <v>1</v>
      </c>
      <c r="E24" s="16"/>
      <c r="F24" s="16">
        <v>1</v>
      </c>
      <c r="G24" s="16">
        <v>2</v>
      </c>
      <c r="H24" s="16">
        <v>2</v>
      </c>
      <c r="I24" s="16"/>
      <c r="J24" s="16">
        <v>1</v>
      </c>
      <c r="K24" s="16">
        <v>2</v>
      </c>
      <c r="L24" s="16"/>
      <c r="M24" s="16"/>
      <c r="N24" s="16"/>
      <c r="O24" s="16">
        <v>1</v>
      </c>
      <c r="P24" s="16">
        <v>1</v>
      </c>
      <c r="Q24" s="16"/>
      <c r="R24" s="16">
        <v>3</v>
      </c>
      <c r="S24" s="16"/>
      <c r="T24" s="16">
        <v>3</v>
      </c>
      <c r="U24" s="16"/>
      <c r="V24" s="16"/>
      <c r="W24" s="16"/>
      <c r="X24" s="16"/>
      <c r="Y24" s="16"/>
      <c r="Z24" s="16"/>
      <c r="AA24" s="16"/>
      <c r="AB24" s="16"/>
      <c r="AC24" s="18"/>
      <c r="AD24" s="16"/>
      <c r="AE24" s="16">
        <v>3</v>
      </c>
      <c r="AF24" s="16">
        <v>2</v>
      </c>
      <c r="AG24" s="16">
        <v>1</v>
      </c>
      <c r="AH24" s="19">
        <v>2</v>
      </c>
      <c r="AI24" s="16"/>
      <c r="AJ24" s="16"/>
      <c r="AK24" s="16">
        <v>1</v>
      </c>
      <c r="AL24" s="16"/>
      <c r="AM24" s="16">
        <v>1</v>
      </c>
      <c r="AN24" s="16">
        <v>1</v>
      </c>
      <c r="AO24" s="16">
        <f>SUMIF(B5:AM5,"Autre commune",B24:AM24)</f>
        <v>1</v>
      </c>
      <c r="AP24" s="16">
        <f>SUMIF(B5:AM5,"Jussel",B24:AM24)</f>
        <v>16</v>
      </c>
      <c r="AQ24" s="57">
        <f>SUMIF(B5:AM5,"Village/Autre hameau",B24:AM24)</f>
        <v>13</v>
      </c>
      <c r="AR24" s="57">
        <f>SUM(AO24:AQ24)</f>
        <v>30</v>
      </c>
      <c r="AS24" s="103"/>
    </row>
    <row r="25" spans="1:50" s="19" customFormat="1" ht="15.75" thickBot="1">
      <c r="A25" s="15" t="s">
        <v>12</v>
      </c>
      <c r="B25" s="16">
        <v>2</v>
      </c>
      <c r="C25" s="17">
        <v>1</v>
      </c>
      <c r="D25" s="16"/>
      <c r="E25" s="16">
        <v>2</v>
      </c>
      <c r="F25" s="16">
        <v>1</v>
      </c>
      <c r="G25" s="16">
        <v>2</v>
      </c>
      <c r="H25" s="16">
        <v>2</v>
      </c>
      <c r="I25" s="16"/>
      <c r="J25" s="16">
        <v>1</v>
      </c>
      <c r="K25" s="16">
        <v>2</v>
      </c>
      <c r="L25" s="16"/>
      <c r="M25" s="16"/>
      <c r="N25" s="16"/>
      <c r="O25" s="16">
        <v>2</v>
      </c>
      <c r="P25" s="16">
        <v>1</v>
      </c>
      <c r="Q25" s="16">
        <v>3</v>
      </c>
      <c r="R25" s="16">
        <v>3</v>
      </c>
      <c r="S25" s="16"/>
      <c r="T25" s="16">
        <v>3</v>
      </c>
      <c r="U25" s="16"/>
      <c r="V25" s="16"/>
      <c r="W25" s="16"/>
      <c r="X25" s="16"/>
      <c r="Y25" s="16"/>
      <c r="Z25" s="16"/>
      <c r="AA25" s="16"/>
      <c r="AB25" s="16"/>
      <c r="AC25" s="18">
        <v>1</v>
      </c>
      <c r="AD25" s="16"/>
      <c r="AE25" s="16">
        <v>3</v>
      </c>
      <c r="AF25" s="16">
        <v>2</v>
      </c>
      <c r="AG25" s="16">
        <v>1</v>
      </c>
      <c r="AH25" s="19">
        <v>2</v>
      </c>
      <c r="AI25" s="16"/>
      <c r="AJ25" s="16"/>
      <c r="AK25" s="16"/>
      <c r="AL25" s="16"/>
      <c r="AM25" s="16">
        <v>1</v>
      </c>
      <c r="AN25" s="16">
        <v>1</v>
      </c>
      <c r="AO25" s="16">
        <f>SUMIF(B8:AM8,"Autre commune",B25:AM25)</f>
        <v>0</v>
      </c>
      <c r="AP25" s="16">
        <f>SUMIF(B5:AM5,"Jussel",B25:AM25)</f>
        <v>16</v>
      </c>
      <c r="AQ25" s="57">
        <f>SUMIF(B5:AM5,"Village/Autre hameau",B25:AM25)</f>
        <v>19</v>
      </c>
      <c r="AR25" s="57">
        <f>SUM(AO25:AQ25)</f>
        <v>35</v>
      </c>
      <c r="AS25" s="103"/>
    </row>
    <row r="26" spans="1:50" s="70" customFormat="1" ht="15.75" thickBot="1">
      <c r="A26" s="72"/>
      <c r="B26" s="68"/>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9"/>
      <c r="AD26" s="68"/>
      <c r="AE26" s="68"/>
      <c r="AF26" s="68"/>
      <c r="AG26" s="68"/>
      <c r="AI26" s="68"/>
      <c r="AJ26" s="68"/>
      <c r="AK26" s="68"/>
      <c r="AL26" s="68"/>
      <c r="AM26" s="68"/>
      <c r="AN26" s="68"/>
      <c r="AO26" s="68">
        <f t="shared" ref="AO26" si="1">SUM(AO22:AO25)</f>
        <v>2</v>
      </c>
      <c r="AP26" s="68">
        <f>SUM(AP22:AP25)</f>
        <v>57</v>
      </c>
      <c r="AQ26" s="68">
        <f t="shared" ref="AQ26" si="2">SUM(AQ22:AQ25)</f>
        <v>66</v>
      </c>
      <c r="AR26" s="100">
        <f>SUM(AR22:AR25)</f>
        <v>125</v>
      </c>
      <c r="AS26" s="61"/>
    </row>
    <row r="27" spans="1:50" s="70" customFormat="1">
      <c r="A27" s="71" t="s">
        <v>88</v>
      </c>
      <c r="B27" s="68"/>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8"/>
      <c r="AE27" s="68"/>
      <c r="AF27" s="68"/>
      <c r="AG27" s="68"/>
      <c r="AI27" s="68"/>
      <c r="AJ27" s="68"/>
      <c r="AK27" s="68"/>
      <c r="AL27" s="68"/>
      <c r="AM27" s="68"/>
      <c r="AN27" s="68"/>
      <c r="AO27" s="68"/>
      <c r="AP27" s="68"/>
      <c r="AQ27" s="68"/>
      <c r="AR27" s="68"/>
      <c r="AS27" s="68"/>
    </row>
    <row r="28" spans="1:50" s="77" customFormat="1" ht="30">
      <c r="A28" s="78" t="s">
        <v>98</v>
      </c>
      <c r="B28" s="23"/>
      <c r="C28" s="21"/>
      <c r="D28" s="23"/>
      <c r="E28" s="23"/>
      <c r="F28" s="23"/>
      <c r="G28" s="23"/>
      <c r="H28" s="23"/>
      <c r="I28" s="23"/>
      <c r="J28" s="23"/>
      <c r="K28" s="23"/>
      <c r="L28" s="23"/>
      <c r="M28" s="23"/>
      <c r="N28" s="23"/>
      <c r="O28" s="23"/>
      <c r="P28" s="23"/>
      <c r="Q28" s="23"/>
      <c r="R28" s="23"/>
      <c r="S28" s="23">
        <v>1</v>
      </c>
      <c r="T28" s="23"/>
      <c r="U28" s="23">
        <v>1</v>
      </c>
      <c r="V28" s="23">
        <v>1</v>
      </c>
      <c r="W28" s="23"/>
      <c r="X28" s="23"/>
      <c r="Y28" s="23">
        <v>1</v>
      </c>
      <c r="Z28" s="23"/>
      <c r="AA28" s="23">
        <v>1</v>
      </c>
      <c r="AB28" s="23">
        <v>1</v>
      </c>
      <c r="AC28" s="23">
        <v>1</v>
      </c>
      <c r="AD28" s="23"/>
      <c r="AE28" s="23"/>
      <c r="AF28" s="23"/>
      <c r="AG28" s="23"/>
      <c r="AI28" s="23"/>
      <c r="AJ28" s="23"/>
      <c r="AK28" s="23"/>
      <c r="AL28" s="23"/>
      <c r="AM28" s="23"/>
      <c r="AN28" s="23"/>
      <c r="AO28" s="23"/>
      <c r="AP28" s="23"/>
      <c r="AQ28" s="23"/>
      <c r="AR28" s="23">
        <f>SUM(B28:AN28)</f>
        <v>7</v>
      </c>
      <c r="AS28" s="69"/>
    </row>
    <row r="29" spans="1:50" s="77" customFormat="1" ht="15.75" thickBot="1">
      <c r="A29" s="76" t="s">
        <v>95</v>
      </c>
      <c r="B29" s="23"/>
      <c r="C29" s="21"/>
      <c r="D29" s="23"/>
      <c r="E29" s="23"/>
      <c r="F29" s="23"/>
      <c r="G29" s="23"/>
      <c r="H29" s="23"/>
      <c r="I29" s="23"/>
      <c r="J29" s="23"/>
      <c r="K29" s="23"/>
      <c r="L29" s="23"/>
      <c r="M29" s="23"/>
      <c r="N29" s="23"/>
      <c r="O29" s="23"/>
      <c r="P29" s="23"/>
      <c r="Q29" s="23"/>
      <c r="R29" s="23"/>
      <c r="S29" s="23"/>
      <c r="T29" s="23"/>
      <c r="U29" s="23"/>
      <c r="V29" s="23"/>
      <c r="W29" s="23"/>
      <c r="X29" s="23"/>
      <c r="Y29" s="23"/>
      <c r="Z29" s="23"/>
      <c r="AA29" s="23">
        <v>1</v>
      </c>
      <c r="AB29" s="23"/>
      <c r="AC29" s="23"/>
      <c r="AD29" s="23"/>
      <c r="AE29" s="23"/>
      <c r="AF29" s="23"/>
      <c r="AG29" s="23"/>
      <c r="AI29" s="23"/>
      <c r="AJ29" s="23"/>
      <c r="AK29" s="23"/>
      <c r="AL29" s="23"/>
      <c r="AM29" s="23"/>
      <c r="AN29" s="23"/>
      <c r="AO29" s="23"/>
      <c r="AP29" s="23"/>
      <c r="AQ29" s="23"/>
      <c r="AR29" s="23">
        <f>SUM(B29:AN29)</f>
        <v>1</v>
      </c>
      <c r="AS29" s="69"/>
    </row>
    <row r="30" spans="1:50" s="97" customFormat="1" ht="15.75" thickBot="1">
      <c r="A30" s="96"/>
      <c r="B30" s="69"/>
      <c r="C30" s="67"/>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I30" s="69"/>
      <c r="AJ30" s="69"/>
      <c r="AK30" s="69"/>
      <c r="AL30" s="69"/>
      <c r="AM30" s="69"/>
      <c r="AN30" s="69"/>
      <c r="AO30" s="98" t="s">
        <v>125</v>
      </c>
      <c r="AP30" s="69"/>
      <c r="AQ30" s="69"/>
      <c r="AR30" s="101">
        <f>SUM(AR28:AR29)</f>
        <v>8</v>
      </c>
      <c r="AS30" s="60"/>
    </row>
    <row r="31" spans="1:50" s="74" customFormat="1" ht="30">
      <c r="A31" s="73" t="s">
        <v>96</v>
      </c>
      <c r="B31" s="18">
        <v>1</v>
      </c>
      <c r="C31" s="17"/>
      <c r="D31" s="18"/>
      <c r="E31" s="18"/>
      <c r="F31" s="18"/>
      <c r="G31" s="18"/>
      <c r="H31" s="18"/>
      <c r="I31" s="18">
        <v>1</v>
      </c>
      <c r="J31" s="18"/>
      <c r="K31" s="18"/>
      <c r="L31" s="18"/>
      <c r="M31" s="18"/>
      <c r="N31" s="18"/>
      <c r="O31" s="18">
        <v>1</v>
      </c>
      <c r="P31" s="18"/>
      <c r="Q31" s="18"/>
      <c r="R31" s="18"/>
      <c r="S31" s="18"/>
      <c r="T31" s="18"/>
      <c r="U31" s="18"/>
      <c r="V31" s="18"/>
      <c r="W31" s="18"/>
      <c r="X31" s="18"/>
      <c r="Y31" s="18"/>
      <c r="Z31" s="18"/>
      <c r="AA31" s="18"/>
      <c r="AB31" s="18"/>
      <c r="AC31" s="18"/>
      <c r="AD31" s="18"/>
      <c r="AE31" s="18"/>
      <c r="AF31" s="18"/>
      <c r="AG31" s="18"/>
      <c r="AI31" s="18"/>
      <c r="AJ31" s="18"/>
      <c r="AK31" s="18"/>
      <c r="AL31" s="79"/>
      <c r="AM31" s="18">
        <v>1</v>
      </c>
      <c r="AN31" s="18"/>
      <c r="AO31" s="18"/>
      <c r="AP31" s="18"/>
      <c r="AQ31" s="18"/>
      <c r="AR31" s="18">
        <f>SUM(B31:AM31)</f>
        <v>4</v>
      </c>
      <c r="AS31" s="69"/>
    </row>
    <row r="32" spans="1:50" s="74" customFormat="1">
      <c r="A32" s="75" t="s">
        <v>92</v>
      </c>
      <c r="B32" s="18"/>
      <c r="C32" s="17"/>
      <c r="D32" s="18"/>
      <c r="E32" s="18"/>
      <c r="F32" s="18"/>
      <c r="G32" s="18"/>
      <c r="H32" s="18"/>
      <c r="I32" s="18"/>
      <c r="J32" s="18">
        <v>1</v>
      </c>
      <c r="K32" s="18"/>
      <c r="L32" s="18"/>
      <c r="M32" s="18"/>
      <c r="N32" s="18"/>
      <c r="O32" s="18"/>
      <c r="P32" s="18"/>
      <c r="Q32" s="18"/>
      <c r="R32" s="18">
        <v>1</v>
      </c>
      <c r="S32" s="18"/>
      <c r="T32" s="18"/>
      <c r="U32" s="18"/>
      <c r="V32" s="18"/>
      <c r="W32" s="18"/>
      <c r="X32" s="18"/>
      <c r="Y32" s="18"/>
      <c r="Z32" s="18"/>
      <c r="AA32" s="18"/>
      <c r="AB32" s="18"/>
      <c r="AC32" s="18"/>
      <c r="AD32" s="18"/>
      <c r="AE32" s="18"/>
      <c r="AF32" s="18"/>
      <c r="AG32" s="18"/>
      <c r="AI32" s="18"/>
      <c r="AJ32" s="18"/>
      <c r="AK32" s="18"/>
      <c r="AL32" s="18"/>
      <c r="AM32" s="18"/>
      <c r="AN32" s="18"/>
      <c r="AO32" s="18"/>
      <c r="AP32" s="18"/>
      <c r="AQ32" s="18"/>
      <c r="AR32" s="18">
        <f t="shared" ref="AR32:AR38" si="3">SUM(B32:AN32)</f>
        <v>2</v>
      </c>
      <c r="AS32" s="69"/>
    </row>
    <row r="33" spans="1:45" s="74" customFormat="1">
      <c r="A33" s="75" t="s">
        <v>89</v>
      </c>
      <c r="B33" s="18"/>
      <c r="C33" s="17"/>
      <c r="D33" s="18"/>
      <c r="E33" s="18"/>
      <c r="F33" s="18"/>
      <c r="G33" s="18"/>
      <c r="H33" s="18">
        <v>1</v>
      </c>
      <c r="I33" s="18"/>
      <c r="J33" s="18">
        <v>1</v>
      </c>
      <c r="K33" s="18"/>
      <c r="L33" s="18"/>
      <c r="M33" s="18"/>
      <c r="N33" s="18"/>
      <c r="O33" s="18"/>
      <c r="P33" s="18">
        <v>1</v>
      </c>
      <c r="Q33" s="18"/>
      <c r="R33" s="18">
        <v>1</v>
      </c>
      <c r="S33" s="18"/>
      <c r="T33" s="18">
        <v>1</v>
      </c>
      <c r="U33" s="18"/>
      <c r="V33" s="18"/>
      <c r="W33" s="18"/>
      <c r="X33" s="18"/>
      <c r="Y33" s="18"/>
      <c r="Z33" s="18"/>
      <c r="AA33" s="18"/>
      <c r="AB33" s="18"/>
      <c r="AC33" s="18">
        <v>1</v>
      </c>
      <c r="AD33" s="18"/>
      <c r="AE33" s="18">
        <v>1</v>
      </c>
      <c r="AF33" s="18">
        <v>1</v>
      </c>
      <c r="AG33" s="18"/>
      <c r="AI33" s="18"/>
      <c r="AJ33" s="18"/>
      <c r="AK33" s="18"/>
      <c r="AL33" s="18"/>
      <c r="AM33" s="18"/>
      <c r="AN33" s="18"/>
      <c r="AO33" s="18"/>
      <c r="AP33" s="18"/>
      <c r="AQ33" s="18"/>
      <c r="AR33" s="18">
        <f t="shared" si="3"/>
        <v>8</v>
      </c>
      <c r="AS33" s="69"/>
    </row>
    <row r="34" spans="1:45" s="74" customFormat="1">
      <c r="A34" s="75" t="s">
        <v>93</v>
      </c>
      <c r="B34" s="18"/>
      <c r="C34" s="17"/>
      <c r="D34" s="18"/>
      <c r="E34" s="18"/>
      <c r="F34" s="18"/>
      <c r="G34" s="18"/>
      <c r="H34" s="18"/>
      <c r="I34" s="18"/>
      <c r="J34" s="18">
        <v>1</v>
      </c>
      <c r="K34" s="18">
        <v>1</v>
      </c>
      <c r="L34" s="18"/>
      <c r="M34" s="18"/>
      <c r="N34" s="18"/>
      <c r="O34" s="18"/>
      <c r="P34" s="18"/>
      <c r="Q34" s="18"/>
      <c r="R34" s="18">
        <v>1</v>
      </c>
      <c r="S34" s="18"/>
      <c r="T34" s="18"/>
      <c r="U34" s="18"/>
      <c r="V34" s="18"/>
      <c r="W34" s="18"/>
      <c r="X34" s="18"/>
      <c r="Y34" s="18"/>
      <c r="Z34" s="18"/>
      <c r="AA34" s="18"/>
      <c r="AB34" s="18"/>
      <c r="AC34" s="18"/>
      <c r="AD34" s="18"/>
      <c r="AE34" s="18"/>
      <c r="AF34" s="18"/>
      <c r="AG34" s="18"/>
      <c r="AH34" s="74">
        <v>1</v>
      </c>
      <c r="AI34" s="18"/>
      <c r="AJ34" s="18"/>
      <c r="AK34" s="18"/>
      <c r="AL34" s="18"/>
      <c r="AM34" s="18"/>
      <c r="AN34" s="18"/>
      <c r="AO34" s="18"/>
      <c r="AP34" s="18"/>
      <c r="AQ34" s="18"/>
      <c r="AR34" s="18">
        <f t="shared" si="3"/>
        <v>4</v>
      </c>
      <c r="AS34" s="69"/>
    </row>
    <row r="35" spans="1:45" s="74" customFormat="1">
      <c r="A35" s="75" t="s">
        <v>97</v>
      </c>
      <c r="B35" s="18"/>
      <c r="C35" s="17"/>
      <c r="D35" s="18"/>
      <c r="E35" s="18"/>
      <c r="F35" s="18">
        <v>1</v>
      </c>
      <c r="G35" s="18"/>
      <c r="H35" s="18"/>
      <c r="I35" s="18"/>
      <c r="J35" s="18"/>
      <c r="K35" s="18"/>
      <c r="L35" s="18"/>
      <c r="M35" s="18"/>
      <c r="N35" s="18"/>
      <c r="O35" s="18"/>
      <c r="P35" s="18">
        <v>1</v>
      </c>
      <c r="Q35" s="18"/>
      <c r="R35" s="18"/>
      <c r="S35" s="18">
        <v>1</v>
      </c>
      <c r="T35" s="18">
        <v>1</v>
      </c>
      <c r="U35" s="18"/>
      <c r="V35" s="18"/>
      <c r="W35" s="18"/>
      <c r="X35" s="18">
        <v>1</v>
      </c>
      <c r="Y35" s="18"/>
      <c r="Z35" s="18"/>
      <c r="AA35" s="18"/>
      <c r="AB35" s="18"/>
      <c r="AC35" s="18"/>
      <c r="AD35" s="18"/>
      <c r="AE35" s="18"/>
      <c r="AF35" s="18"/>
      <c r="AG35" s="18"/>
      <c r="AI35" s="18"/>
      <c r="AJ35" s="18"/>
      <c r="AK35" s="18"/>
      <c r="AL35" s="18"/>
      <c r="AM35" s="18"/>
      <c r="AN35" s="18"/>
      <c r="AO35" s="18"/>
      <c r="AP35" s="18"/>
      <c r="AQ35" s="18"/>
      <c r="AR35" s="18">
        <f t="shared" si="3"/>
        <v>5</v>
      </c>
      <c r="AS35" s="69"/>
    </row>
    <row r="36" spans="1:45" s="74" customFormat="1">
      <c r="A36" s="75" t="s">
        <v>90</v>
      </c>
      <c r="B36" s="18"/>
      <c r="C36" s="17"/>
      <c r="D36" s="18"/>
      <c r="E36" s="18"/>
      <c r="F36" s="18">
        <v>1</v>
      </c>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I36" s="18"/>
      <c r="AJ36" s="18"/>
      <c r="AK36" s="18"/>
      <c r="AL36" s="18"/>
      <c r="AM36" s="18"/>
      <c r="AN36" s="18"/>
      <c r="AO36" s="18"/>
      <c r="AP36" s="18"/>
      <c r="AQ36" s="18"/>
      <c r="AR36" s="18">
        <f t="shared" si="3"/>
        <v>1</v>
      </c>
      <c r="AS36" s="69"/>
    </row>
    <row r="37" spans="1:45" s="74" customFormat="1">
      <c r="A37" s="75" t="s">
        <v>94</v>
      </c>
      <c r="B37" s="18"/>
      <c r="C37" s="17"/>
      <c r="D37" s="18"/>
      <c r="E37" s="18"/>
      <c r="F37" s="18"/>
      <c r="G37" s="18">
        <v>1</v>
      </c>
      <c r="H37" s="18"/>
      <c r="I37" s="18"/>
      <c r="J37" s="18"/>
      <c r="K37" s="18">
        <v>1</v>
      </c>
      <c r="L37" s="18"/>
      <c r="M37" s="18"/>
      <c r="N37" s="18"/>
      <c r="O37" s="18"/>
      <c r="P37" s="18"/>
      <c r="Q37" s="18"/>
      <c r="R37" s="18"/>
      <c r="S37" s="18"/>
      <c r="T37" s="18"/>
      <c r="U37" s="18"/>
      <c r="V37" s="18"/>
      <c r="W37" s="18"/>
      <c r="X37" s="18"/>
      <c r="Y37" s="18"/>
      <c r="Z37" s="18"/>
      <c r="AA37" s="18"/>
      <c r="AB37" s="18"/>
      <c r="AC37" s="18"/>
      <c r="AD37" s="18"/>
      <c r="AE37" s="18">
        <v>1</v>
      </c>
      <c r="AF37" s="18">
        <v>1</v>
      </c>
      <c r="AG37" s="18"/>
      <c r="AH37" s="74">
        <v>1</v>
      </c>
      <c r="AI37" s="18"/>
      <c r="AJ37" s="18"/>
      <c r="AK37" s="18">
        <v>1</v>
      </c>
      <c r="AL37" s="18"/>
      <c r="AM37" s="18"/>
      <c r="AN37" s="18"/>
      <c r="AO37" s="18"/>
      <c r="AP37" s="18"/>
      <c r="AQ37" s="18"/>
      <c r="AR37" s="18">
        <f t="shared" si="3"/>
        <v>6</v>
      </c>
      <c r="AS37" s="69"/>
    </row>
    <row r="38" spans="1:45" s="74" customFormat="1" ht="15.75" thickBot="1">
      <c r="A38" s="75" t="s">
        <v>91</v>
      </c>
      <c r="B38" s="18"/>
      <c r="C38" s="17"/>
      <c r="D38" s="18"/>
      <c r="E38" s="18"/>
      <c r="F38" s="18"/>
      <c r="G38" s="18"/>
      <c r="H38" s="18">
        <v>1</v>
      </c>
      <c r="I38" s="18">
        <v>1</v>
      </c>
      <c r="J38" s="18"/>
      <c r="K38" s="18">
        <v>1</v>
      </c>
      <c r="L38" s="18"/>
      <c r="M38" s="18"/>
      <c r="N38" s="18"/>
      <c r="O38" s="18"/>
      <c r="P38" s="18"/>
      <c r="Q38" s="18"/>
      <c r="R38" s="18"/>
      <c r="S38" s="18"/>
      <c r="T38" s="18"/>
      <c r="U38" s="18"/>
      <c r="V38" s="18"/>
      <c r="W38" s="18"/>
      <c r="X38" s="18"/>
      <c r="Y38" s="18"/>
      <c r="Z38" s="18"/>
      <c r="AA38" s="18"/>
      <c r="AB38" s="18"/>
      <c r="AC38" s="18"/>
      <c r="AD38" s="18"/>
      <c r="AE38" s="18"/>
      <c r="AF38" s="18"/>
      <c r="AG38" s="18"/>
      <c r="AI38" s="18"/>
      <c r="AJ38" s="18"/>
      <c r="AK38" s="18"/>
      <c r="AL38" s="18"/>
      <c r="AM38" s="18"/>
      <c r="AN38" s="18"/>
      <c r="AO38" s="18"/>
      <c r="AP38" s="18"/>
      <c r="AQ38" s="18"/>
      <c r="AR38" s="18">
        <f t="shared" si="3"/>
        <v>3</v>
      </c>
      <c r="AS38" s="69"/>
    </row>
    <row r="39" spans="1:45" s="97" customFormat="1" ht="15.75" thickBot="1">
      <c r="A39" s="96"/>
      <c r="B39" s="69"/>
      <c r="C39" s="67"/>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I39" s="69"/>
      <c r="AJ39" s="69"/>
      <c r="AK39" s="69"/>
      <c r="AL39" s="69"/>
      <c r="AM39" s="69"/>
      <c r="AN39" s="69"/>
      <c r="AO39" s="98" t="s">
        <v>124</v>
      </c>
      <c r="AP39" s="69"/>
      <c r="AQ39" s="69"/>
      <c r="AR39" s="102">
        <f>SUM(AR31:AR38)</f>
        <v>33</v>
      </c>
      <c r="AS39" s="60"/>
    </row>
    <row r="40" spans="1:45">
      <c r="AO40" s="68"/>
      <c r="AP40" s="68"/>
      <c r="AQ40" s="68"/>
    </row>
    <row r="41" spans="1:45" s="12" customFormat="1" ht="409.5">
      <c r="A41" s="10" t="s">
        <v>15</v>
      </c>
      <c r="B41" s="11" t="s">
        <v>16</v>
      </c>
      <c r="C41" s="11"/>
      <c r="D41" s="11"/>
      <c r="E41" s="11"/>
      <c r="F41" s="11" t="s">
        <v>23</v>
      </c>
      <c r="G41" s="11" t="s">
        <v>26</v>
      </c>
      <c r="H41" s="11" t="s">
        <v>28</v>
      </c>
      <c r="I41" s="11" t="s">
        <v>30</v>
      </c>
      <c r="J41" s="11" t="s">
        <v>32</v>
      </c>
      <c r="K41" s="11" t="s">
        <v>34</v>
      </c>
      <c r="L41" s="11"/>
      <c r="M41" s="11"/>
      <c r="N41" s="11"/>
      <c r="O41" s="11" t="s">
        <v>39</v>
      </c>
      <c r="P41" s="11" t="s">
        <v>41</v>
      </c>
      <c r="Q41" s="11"/>
      <c r="R41" s="11" t="s">
        <v>44</v>
      </c>
      <c r="S41" s="11" t="s">
        <v>46</v>
      </c>
      <c r="T41" s="11" t="s">
        <v>48</v>
      </c>
      <c r="U41" s="11" t="s">
        <v>50</v>
      </c>
      <c r="V41" s="11" t="s">
        <v>52</v>
      </c>
      <c r="W41" s="11"/>
      <c r="X41" s="11" t="s">
        <v>55</v>
      </c>
      <c r="Y41" s="11" t="s">
        <v>57</v>
      </c>
      <c r="Z41" s="11"/>
      <c r="AA41" s="11" t="s">
        <v>60</v>
      </c>
      <c r="AB41" s="11" t="s">
        <v>62</v>
      </c>
      <c r="AC41" s="11" t="s">
        <v>64</v>
      </c>
      <c r="AD41" s="11"/>
      <c r="AE41" s="11" t="s">
        <v>67</v>
      </c>
      <c r="AF41" s="11" t="s">
        <v>69</v>
      </c>
      <c r="AG41" s="11"/>
      <c r="AH41" s="12" t="s">
        <v>72</v>
      </c>
      <c r="AI41" s="11"/>
      <c r="AJ41" s="11"/>
      <c r="AK41" s="11" t="s">
        <v>76</v>
      </c>
      <c r="AL41" s="11"/>
      <c r="AM41" s="11" t="s">
        <v>79</v>
      </c>
      <c r="AN41" s="11"/>
      <c r="AO41" s="11"/>
      <c r="AP41" s="11"/>
      <c r="AQ41" s="58"/>
      <c r="AR41" s="58"/>
      <c r="AS41" s="107"/>
    </row>
    <row r="42" spans="1:45">
      <c r="A42" s="1"/>
    </row>
  </sheetData>
  <dataConsolid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27"/>
  <sheetViews>
    <sheetView tabSelected="1" topLeftCell="B7" zoomScale="115" zoomScaleNormal="115" workbookViewId="0">
      <selection activeCell="P30" sqref="P30"/>
    </sheetView>
  </sheetViews>
  <sheetFormatPr baseColWidth="10" defaultRowHeight="15"/>
  <cols>
    <col min="1" max="1" width="20.7109375" bestFit="1" customWidth="1"/>
    <col min="2" max="6" width="16" style="6" customWidth="1"/>
    <col min="14" max="14" width="11.42578125" customWidth="1"/>
    <col min="15" max="15" width="6.7109375" customWidth="1"/>
    <col min="16" max="16" width="130.28515625" bestFit="1" customWidth="1"/>
  </cols>
  <sheetData>
    <row r="1" spans="1:16" ht="28.5">
      <c r="A1" s="81" t="s">
        <v>99</v>
      </c>
      <c r="P1" s="84" t="s">
        <v>121</v>
      </c>
    </row>
    <row r="3" spans="1:16">
      <c r="A3" s="87" t="s">
        <v>100</v>
      </c>
      <c r="B3" s="88" t="s">
        <v>101</v>
      </c>
      <c r="C3" s="88" t="s">
        <v>2</v>
      </c>
      <c r="D3" s="88" t="s">
        <v>102</v>
      </c>
      <c r="E3" s="88" t="s">
        <v>3</v>
      </c>
      <c r="F3" s="88" t="s">
        <v>103</v>
      </c>
      <c r="G3" s="88" t="s">
        <v>86</v>
      </c>
      <c r="P3" s="80" t="s">
        <v>107</v>
      </c>
    </row>
    <row r="4" spans="1:16">
      <c r="A4" t="s">
        <v>25</v>
      </c>
      <c r="B4" s="6">
        <v>0</v>
      </c>
      <c r="C4" s="6">
        <v>0</v>
      </c>
      <c r="D4" s="6">
        <v>0</v>
      </c>
      <c r="E4" s="6">
        <v>1</v>
      </c>
      <c r="F4" s="6">
        <v>0</v>
      </c>
      <c r="P4" t="s">
        <v>104</v>
      </c>
    </row>
    <row r="5" spans="1:16">
      <c r="A5" t="s">
        <v>14</v>
      </c>
      <c r="B5" s="6">
        <v>13</v>
      </c>
      <c r="C5" s="6">
        <v>3</v>
      </c>
      <c r="D5" s="6">
        <v>0</v>
      </c>
      <c r="E5" s="6">
        <v>1</v>
      </c>
      <c r="F5" s="6">
        <v>0</v>
      </c>
      <c r="P5" t="s">
        <v>105</v>
      </c>
    </row>
    <row r="6" spans="1:16" ht="15.75" thickBot="1">
      <c r="A6" t="s">
        <v>18</v>
      </c>
      <c r="B6" s="6">
        <v>7</v>
      </c>
      <c r="C6" s="6">
        <v>3</v>
      </c>
      <c r="D6" s="6">
        <v>2</v>
      </c>
      <c r="E6" s="6">
        <v>22</v>
      </c>
      <c r="F6" s="6">
        <v>16</v>
      </c>
      <c r="P6" t="s">
        <v>106</v>
      </c>
    </row>
    <row r="7" spans="1:16" ht="15.75" thickBot="1">
      <c r="A7" s="83" t="s">
        <v>86</v>
      </c>
      <c r="B7" s="85">
        <f>SUM(B4:B6)</f>
        <v>20</v>
      </c>
      <c r="C7" s="85">
        <f t="shared" ref="C7:F7" si="0">SUM(C4:C6)</f>
        <v>6</v>
      </c>
      <c r="D7" s="85">
        <f t="shared" si="0"/>
        <v>2</v>
      </c>
      <c r="E7" s="85">
        <f t="shared" si="0"/>
        <v>24</v>
      </c>
      <c r="F7" s="85">
        <f t="shared" si="0"/>
        <v>16</v>
      </c>
      <c r="G7" s="93">
        <f>SUM(B7:F7)</f>
        <v>68</v>
      </c>
    </row>
    <row r="11" spans="1:16" ht="30">
      <c r="A11" s="87" t="s">
        <v>100</v>
      </c>
      <c r="B11" s="88" t="s">
        <v>115</v>
      </c>
      <c r="C11" s="88" t="s">
        <v>116</v>
      </c>
      <c r="D11" s="88" t="s">
        <v>117</v>
      </c>
      <c r="E11" s="88" t="s">
        <v>118</v>
      </c>
      <c r="F11" s="88" t="s">
        <v>86</v>
      </c>
    </row>
    <row r="12" spans="1:16">
      <c r="A12" t="s">
        <v>25</v>
      </c>
      <c r="B12" s="6">
        <v>1</v>
      </c>
      <c r="C12" s="6">
        <v>1</v>
      </c>
      <c r="D12" s="6">
        <v>0</v>
      </c>
      <c r="E12" s="6">
        <v>0</v>
      </c>
      <c r="F12" s="86"/>
    </row>
    <row r="13" spans="1:16">
      <c r="A13" t="s">
        <v>14</v>
      </c>
      <c r="B13" s="6">
        <v>4</v>
      </c>
      <c r="C13" s="6">
        <v>1</v>
      </c>
      <c r="D13" s="6">
        <v>2</v>
      </c>
      <c r="E13" s="6">
        <v>0</v>
      </c>
      <c r="F13" s="86"/>
      <c r="P13" s="80" t="s">
        <v>108</v>
      </c>
    </row>
    <row r="14" spans="1:16" ht="15.75" thickBot="1">
      <c r="A14" t="s">
        <v>18</v>
      </c>
      <c r="B14" s="6">
        <v>33</v>
      </c>
      <c r="C14" s="6">
        <v>35</v>
      </c>
      <c r="D14" s="6">
        <v>42</v>
      </c>
      <c r="E14" s="6">
        <v>33</v>
      </c>
      <c r="F14" s="86"/>
      <c r="P14" t="s">
        <v>109</v>
      </c>
    </row>
    <row r="15" spans="1:16" ht="15.75" thickBot="1">
      <c r="A15" s="83" t="s">
        <v>86</v>
      </c>
      <c r="B15" s="85">
        <f>SUM(B12:B14)</f>
        <v>38</v>
      </c>
      <c r="C15" s="85">
        <f t="shared" ref="C15" si="1">SUM(C12:C14)</f>
        <v>37</v>
      </c>
      <c r="D15" s="85">
        <f t="shared" ref="D15" si="2">SUM(D12:D14)</f>
        <v>44</v>
      </c>
      <c r="E15" s="85">
        <f t="shared" ref="E15" si="3">SUM(E12:E14)</f>
        <v>33</v>
      </c>
      <c r="F15" s="92">
        <f>SUM(B15:E15)</f>
        <v>152</v>
      </c>
      <c r="P15" t="s">
        <v>110</v>
      </c>
    </row>
    <row r="16" spans="1:16">
      <c r="F16" s="86"/>
      <c r="P16" t="s">
        <v>104</v>
      </c>
    </row>
    <row r="17" spans="1:16">
      <c r="P17" t="s">
        <v>105</v>
      </c>
    </row>
    <row r="18" spans="1:16">
      <c r="P18" t="s">
        <v>106</v>
      </c>
    </row>
    <row r="23" spans="1:16" ht="30">
      <c r="A23" s="87" t="s">
        <v>100</v>
      </c>
      <c r="B23" s="88" t="s">
        <v>111</v>
      </c>
      <c r="C23" s="88" t="s">
        <v>112</v>
      </c>
      <c r="D23" s="88" t="s">
        <v>113</v>
      </c>
      <c r="E23" s="88" t="s">
        <v>114</v>
      </c>
      <c r="F23" s="88" t="s">
        <v>86</v>
      </c>
    </row>
    <row r="24" spans="1:16">
      <c r="A24" t="s">
        <v>25</v>
      </c>
      <c r="B24" s="6">
        <v>0</v>
      </c>
      <c r="C24" s="6">
        <v>1</v>
      </c>
      <c r="D24" s="6">
        <v>1</v>
      </c>
      <c r="E24" s="6">
        <v>0</v>
      </c>
    </row>
    <row r="25" spans="1:16">
      <c r="A25" t="s">
        <v>14</v>
      </c>
      <c r="B25" s="6">
        <v>15</v>
      </c>
      <c r="C25" s="6">
        <v>10</v>
      </c>
      <c r="D25" s="6">
        <v>16</v>
      </c>
      <c r="E25" s="6">
        <v>16</v>
      </c>
    </row>
    <row r="26" spans="1:16" ht="15.75" thickBot="1">
      <c r="A26" t="s">
        <v>18</v>
      </c>
      <c r="B26" s="6">
        <v>20</v>
      </c>
      <c r="C26" s="6">
        <v>14</v>
      </c>
      <c r="D26" s="6">
        <v>13</v>
      </c>
      <c r="E26" s="6">
        <v>19</v>
      </c>
    </row>
    <row r="27" spans="1:16" ht="15.75" thickBot="1">
      <c r="A27" s="83" t="s">
        <v>86</v>
      </c>
      <c r="B27" s="85">
        <f>SUM(B24:B26)</f>
        <v>35</v>
      </c>
      <c r="C27" s="85">
        <f t="shared" ref="C27" si="4">SUM(C24:C26)</f>
        <v>25</v>
      </c>
      <c r="D27" s="85">
        <f t="shared" ref="D27" si="5">SUM(D24:D26)</f>
        <v>30</v>
      </c>
      <c r="E27" s="85">
        <f t="shared" ref="E27" si="6">SUM(E24:E26)</f>
        <v>35</v>
      </c>
      <c r="F27" s="94">
        <f>SUM(B27:E27)</f>
        <v>125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2:E11"/>
  <sheetViews>
    <sheetView workbookViewId="0">
      <selection activeCell="D9" sqref="D9"/>
    </sheetView>
  </sheetViews>
  <sheetFormatPr baseColWidth="10" defaultRowHeight="15"/>
  <cols>
    <col min="1" max="1" width="80.7109375" customWidth="1"/>
    <col min="2" max="2" width="11.28515625" style="2" customWidth="1"/>
    <col min="3" max="3" width="3" customWidth="1"/>
    <col min="4" max="4" width="92.140625" customWidth="1"/>
    <col min="5" max="5" width="11.42578125" style="2"/>
  </cols>
  <sheetData>
    <row r="2" spans="1:5">
      <c r="A2" s="89" t="s">
        <v>119</v>
      </c>
      <c r="B2" s="89"/>
      <c r="D2" s="89" t="s">
        <v>120</v>
      </c>
      <c r="E2" s="90"/>
    </row>
    <row r="3" spans="1:5" ht="18" customHeight="1">
      <c r="A3" s="76" t="s">
        <v>95</v>
      </c>
      <c r="B3" s="2">
        <v>1</v>
      </c>
      <c r="D3" s="75" t="s">
        <v>90</v>
      </c>
      <c r="E3" s="2">
        <v>1</v>
      </c>
    </row>
    <row r="4" spans="1:5" ht="18" customHeight="1">
      <c r="A4" s="78" t="s">
        <v>98</v>
      </c>
      <c r="B4" s="2">
        <v>7</v>
      </c>
      <c r="D4" s="75" t="s">
        <v>92</v>
      </c>
      <c r="E4" s="2">
        <v>2</v>
      </c>
    </row>
    <row r="5" spans="1:5">
      <c r="D5" s="75" t="s">
        <v>91</v>
      </c>
      <c r="E5" s="2">
        <v>3</v>
      </c>
    </row>
    <row r="6" spans="1:5" ht="30">
      <c r="D6" s="73" t="s">
        <v>96</v>
      </c>
      <c r="E6" s="2">
        <v>4</v>
      </c>
    </row>
    <row r="7" spans="1:5">
      <c r="D7" s="75" t="s">
        <v>93</v>
      </c>
      <c r="E7" s="2">
        <v>4</v>
      </c>
    </row>
    <row r="8" spans="1:5">
      <c r="D8" s="75" t="s">
        <v>97</v>
      </c>
      <c r="E8" s="2">
        <v>5</v>
      </c>
    </row>
    <row r="9" spans="1:5">
      <c r="D9" s="75" t="s">
        <v>94</v>
      </c>
      <c r="E9" s="2">
        <v>6</v>
      </c>
    </row>
    <row r="10" spans="1:5" ht="15.75" thickBot="1">
      <c r="D10" s="75" t="s">
        <v>89</v>
      </c>
      <c r="E10" s="2">
        <v>8</v>
      </c>
    </row>
    <row r="11" spans="1:5" ht="15.75" thickBot="1">
      <c r="A11" s="82" t="s">
        <v>86</v>
      </c>
      <c r="B11" s="91">
        <f>SUM(B3:B10)</f>
        <v>8</v>
      </c>
      <c r="D11" s="82"/>
      <c r="E11" s="91">
        <f>SUM(E3:E10)</f>
        <v>33</v>
      </c>
    </row>
  </sheetData>
  <sortState ref="A3:B4">
    <sortCondition ref="B3:B4"/>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Feuil1</vt:lpstr>
      <vt:lpstr>Feuil2</vt:lpstr>
      <vt:lpstr>Feuil3</vt:lpstr>
      <vt:lpstr>PoidsBon</vt:lpstr>
      <vt:lpstr>PoidsExcelllent</vt:lpstr>
      <vt:lpstr>PoidsMauvais</vt:lpstr>
      <vt:lpstr>PoidsNeutre</vt:lpstr>
      <vt:lpstr>PoidsRejet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laurence.terras@free.fr</dc:creator>
  <cp:lastModifiedBy>laurence.terras@free.fr</cp:lastModifiedBy>
  <dcterms:created xsi:type="dcterms:W3CDTF">2022-01-20T02:29:46Z</dcterms:created>
  <dcterms:modified xsi:type="dcterms:W3CDTF">2022-01-23T10:28:30Z</dcterms:modified>
</cp:coreProperties>
</file>